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hidden" name="Employee Data (Do not Use)" sheetId="1" r:id="rId4"/>
    <sheet state="visible" name="Health Benefits Cost" sheetId="2" r:id="rId5"/>
    <sheet state="hidden" name="Copy of Health Benefits Cost" sheetId="3" r:id="rId6"/>
    <sheet state="visible" name="Retirement Plans Cost" sheetId="4" r:id="rId7"/>
  </sheets>
  <definedNames>
    <definedName name="RptName">#REF!</definedName>
    <definedName name="test1">#REF!</definedName>
    <definedName name="EndDate">#REF!</definedName>
    <definedName name="RptDate">#REF!</definedName>
    <definedName name="StartDate">#REF!</definedName>
    <definedName name="ItemStatus">#REF!</definedName>
    <definedName name="Status">#REF!</definedName>
    <definedName name="test4">#REF!</definedName>
    <definedName name="StatusofItem">#REF!</definedName>
    <definedName name="test2">#REF!</definedName>
    <definedName name="test3">#REF!</definedName>
    <definedName name="test">#REF!</definedName>
  </definedNames>
  <calcPr/>
</workbook>
</file>

<file path=xl/sharedStrings.xml><?xml version="1.0" encoding="utf-8"?>
<sst xmlns="http://schemas.openxmlformats.org/spreadsheetml/2006/main" count="230" uniqueCount="95">
  <si>
    <t>1. Please make a copy of this file before adding any data to it</t>
  </si>
  <si>
    <t>2. List your Canada employees name and annual salary on columns A and B</t>
  </si>
  <si>
    <t>3. Pick a coverage level on cell D8. Single coverage includes the employee only,
family coverage includes spouse/partner and children</t>
  </si>
  <si>
    <t>Family</t>
  </si>
  <si>
    <t>4. Compare your estimated health benefits cost for each plan on sheet 'Health Benefits Cost'</t>
  </si>
  <si>
    <t>Single</t>
  </si>
  <si>
    <t>5. Compare your retirement plan cost for each plan on sheet 'Retirement Plans Cost'</t>
  </si>
  <si>
    <t>Waived</t>
  </si>
  <si>
    <t>CRA Limit</t>
  </si>
  <si>
    <t>Employee Name (Optional)</t>
  </si>
  <si>
    <t>Annual Salary (in CAD)</t>
  </si>
  <si>
    <t>Health benefits coverage</t>
  </si>
  <si>
    <t>Dependents</t>
  </si>
  <si>
    <t>Health Coverage</t>
  </si>
  <si>
    <t>Dental Coverage</t>
  </si>
  <si>
    <t>BASIC</t>
  </si>
  <si>
    <t>STANDARD</t>
  </si>
  <si>
    <t>PLUS</t>
  </si>
  <si>
    <t>PREMIUM</t>
  </si>
  <si>
    <t>PREMIUM ENHANCED</t>
  </si>
  <si>
    <t>Yes</t>
  </si>
  <si>
    <t>STANDARD - RRSP</t>
  </si>
  <si>
    <t>PLUS - RRSP</t>
  </si>
  <si>
    <t>PREMIUM - RRSP</t>
  </si>
  <si>
    <t>PREMIUM ENHANCED - RRSP</t>
  </si>
  <si>
    <t>PLATINUM - RRSP</t>
  </si>
  <si>
    <t>Life</t>
  </si>
  <si>
    <t>STD</t>
  </si>
  <si>
    <t>LTD</t>
  </si>
  <si>
    <t>No</t>
  </si>
  <si>
    <r>
      <rPr>
        <rFont val="Calibri"/>
        <b/>
        <color rgb="FFFF0000"/>
        <sz val="13.0"/>
      </rPr>
      <t>Important</t>
    </r>
    <r>
      <rPr>
        <rFont val="Calibri"/>
        <b/>
        <color theme="1"/>
        <sz val="13.0"/>
      </rPr>
      <t>:</t>
    </r>
    <r>
      <rPr>
        <rFont val="Calibri"/>
        <color theme="1"/>
        <sz val="13.0"/>
      </rPr>
      <t xml:space="preserve"> If you need to share this with customers, please share a copy, do not share this link.</t>
    </r>
  </si>
  <si>
    <t>All amounts in CAD</t>
  </si>
  <si>
    <t>Instructions</t>
  </si>
  <si>
    <t>Considerations</t>
  </si>
  <si>
    <t xml:space="preserve">1. Add in column B11 the employee annual salary in CAD </t>
  </si>
  <si>
    <r>
      <rPr>
        <rFont val="Verdana"/>
        <b/>
        <color rgb="FF5A05FF"/>
        <sz val="9.0"/>
      </rPr>
      <t>1.</t>
    </r>
    <r>
      <rPr>
        <rFont val="Verdana"/>
        <color theme="1"/>
        <sz val="9.0"/>
      </rPr>
      <t xml:space="preserve"> Basic Life, AD&amp;D, and Dependent Life are Federal Taxable Benefits, employer paid premiums are reported on end of year T4 slips in Box 14 and Box 40.</t>
    </r>
  </si>
  <si>
    <t>Sales Tax Per Province</t>
  </si>
  <si>
    <t>Province</t>
  </si>
  <si>
    <t>Tax</t>
  </si>
  <si>
    <t>2. Pick a type of coverage on cell B14. "Single" coverage includes the employee only, and "Family" coverage includes spouse/partner and children.</t>
  </si>
  <si>
    <r>
      <rPr>
        <rFont val="Verdana"/>
        <b/>
        <color rgb="FF5A05FF"/>
        <sz val="9.0"/>
      </rPr>
      <t>2.</t>
    </r>
    <r>
      <rPr>
        <rFont val="Verdana"/>
        <color theme="1"/>
        <sz val="9.0"/>
      </rPr>
      <t xml:space="preserve"> Extended Health Care and Dental Care are Provincial Taxable Benefits in the province of Quebec, employer paid premiums are reported on year end Provincial RL-1 slips in Box A and Box J.</t>
    </r>
  </si>
  <si>
    <t>Applied to all premiums</t>
  </si>
  <si>
    <t>Quebec</t>
  </si>
  <si>
    <t>3. Compare your estimated health benefits cost for each plan</t>
  </si>
  <si>
    <r>
      <rPr>
        <rFont val="Verdana"/>
        <b/>
        <color rgb="FF5A05FF"/>
        <sz val="9.0"/>
      </rPr>
      <t xml:space="preserve">3. </t>
    </r>
    <r>
      <rPr>
        <rFont val="Verdana"/>
        <color theme="1"/>
        <sz val="9.0"/>
      </rPr>
      <t xml:space="preserve">Monthly and Annual Premiums may be subject to Provincial Retail Sales Tax based on employee Province of Residence/Employment - see tabl for applicable RST amounts. </t>
    </r>
  </si>
  <si>
    <t>Ontario</t>
  </si>
  <si>
    <r>
      <rPr>
        <rFont val="Verdana"/>
        <b/>
        <color rgb="FF5A05FF"/>
        <sz val="9.0"/>
      </rPr>
      <t>4</t>
    </r>
    <r>
      <rPr>
        <rFont val="Verdana"/>
        <color theme="1"/>
        <sz val="9.0"/>
      </rPr>
      <t>. The premiums for Life Insurance, AD&amp;D, and Disability are capped at the Non-Evidence Maximums (NEMs). These benefits are subject to NEMs, which represent the guaranteed coverage amounts. Employees who wish to apply for coverage above the NEMs, up to the Overall Maximum (depending on the plan type, as outlined below), must provide proof of good health. Until this proof is approved by the insurance carriers, coverage will remain capped at the NEMs</t>
    </r>
  </si>
  <si>
    <t xml:space="preserve">Applied to all premiums except Health and Dental </t>
  </si>
  <si>
    <t>Manitoba</t>
  </si>
  <si>
    <t>None</t>
  </si>
  <si>
    <t>All Others</t>
  </si>
  <si>
    <r>
      <rPr>
        <rFont val="Verdana"/>
        <b/>
        <color theme="1"/>
        <sz val="9.0"/>
      </rPr>
      <t>Basic &amp; Standard Plans</t>
    </r>
    <r>
      <rPr>
        <rFont val="Verdana"/>
        <color theme="1"/>
        <sz val="9.0"/>
      </rPr>
      <t xml:space="preserve"> - medical underwriting note required, above costs are Non-Evidence Maximum NEM coverage amounts. </t>
    </r>
  </si>
  <si>
    <r>
      <rPr>
        <rFont val="Verdana"/>
        <b/>
        <color theme="1"/>
        <sz val="9.0"/>
      </rPr>
      <t>Plus</t>
    </r>
    <r>
      <rPr>
        <rFont val="Verdana"/>
        <color theme="1"/>
        <sz val="9.0"/>
      </rPr>
      <t xml:space="preserve"> - coverage subject to below Non-Evidence Maximums</t>
    </r>
  </si>
  <si>
    <t>Life and AD&amp;D - NEM of $250,000 → Overall Maximum $500,000</t>
  </si>
  <si>
    <t>STD - NEM of $1,155 → Overall Maximum $1,500</t>
  </si>
  <si>
    <t>Type Of Coverage</t>
  </si>
  <si>
    <t>LTD - NEM of $5,000 → Overall Maximum $15,000</t>
  </si>
  <si>
    <r>
      <rPr>
        <rFont val="Verdana"/>
        <b/>
        <color theme="1"/>
        <sz val="9.0"/>
      </rPr>
      <t>Premium &amp; Enhanced Premium</t>
    </r>
    <r>
      <rPr>
        <rFont val="Verdana"/>
        <color theme="1"/>
        <sz val="9.0"/>
      </rPr>
      <t xml:space="preserve"> - coverage subject to below Non-Evidence Maximums</t>
    </r>
  </si>
  <si>
    <t>Life and AD&amp;D - NEM of $250,000 → Overall Maximum $1,000,000</t>
  </si>
  <si>
    <t>STD - NEM of $1,155 → Overall Maximum $3,500</t>
  </si>
  <si>
    <t>LTD - NEM of $5,000 → Overall Maximum $20,000</t>
  </si>
  <si>
    <t>Remote Canada Benefits Calculator 2025</t>
  </si>
  <si>
    <t>Benefit</t>
  </si>
  <si>
    <t>BASIC ENHANCED</t>
  </si>
  <si>
    <t>Coverage</t>
  </si>
  <si>
    <t>Rate</t>
  </si>
  <si>
    <t>Monthly Premium</t>
  </si>
  <si>
    <t>LIFE INSURANCE¹</t>
  </si>
  <si>
    <t>ACCIDENTAL DEATH &amp; DISMEMBERMENT¹</t>
  </si>
  <si>
    <t>DEPENDENT LIFE¹</t>
  </si>
  <si>
    <t>Not Included</t>
  </si>
  <si>
    <t>SHORT TERM DISABILITY</t>
  </si>
  <si>
    <t>LONG TERM DISABILITY</t>
  </si>
  <si>
    <t>EXTENDED HEALTH CARE²</t>
  </si>
  <si>
    <t>DENTAL CARE²</t>
  </si>
  <si>
    <t>Total Employer Monthly Premium³</t>
  </si>
  <si>
    <t>Total Employee Monthly Premium³</t>
  </si>
  <si>
    <t>Annual Premium³</t>
  </si>
  <si>
    <t>Monthly Employee Cost Share³</t>
  </si>
  <si>
    <t>Not Applicable - 100% Employer Paid</t>
  </si>
  <si>
    <r>
      <rPr>
        <rFont val="Calibri"/>
        <b/>
        <color rgb="FFFF0000"/>
        <sz val="13.0"/>
      </rPr>
      <t>Important</t>
    </r>
    <r>
      <rPr>
        <rFont val="Calibri"/>
        <b/>
        <color theme="1"/>
        <sz val="13.0"/>
      </rPr>
      <t>:</t>
    </r>
    <r>
      <rPr>
        <rFont val="Calibri"/>
        <color theme="1"/>
        <sz val="13.0"/>
      </rPr>
      <t xml:space="preserve"> If you need to share this with customers, please share a copy, do not share this link.</t>
    </r>
  </si>
  <si>
    <r>
      <rPr>
        <rFont val="Verdana"/>
        <b/>
        <color rgb="FF5A05FF"/>
        <sz val="9.0"/>
      </rPr>
      <t>1.</t>
    </r>
    <r>
      <rPr>
        <rFont val="Verdana"/>
        <color theme="1"/>
        <sz val="9.0"/>
      </rPr>
      <t xml:space="preserve"> Basic Life, AD&amp;D, and Dependent Life are Federal Taxable Benefits, employer paid premiums are reported on end of year T4 slips in Box 14 and Box 40.</t>
    </r>
  </si>
  <si>
    <r>
      <rPr>
        <rFont val="Verdana"/>
        <b/>
        <color rgb="FF5A05FF"/>
        <sz val="9.0"/>
      </rPr>
      <t>2.</t>
    </r>
    <r>
      <rPr>
        <rFont val="Verdana"/>
        <color theme="1"/>
        <sz val="9.0"/>
      </rPr>
      <t xml:space="preserve"> Extended Health Care and Dental Care are Provincial Taxable Benefits in the province of Quebec, employer paid premiums are reported on year end Provincial RL-1 slips in Box A and Box J.</t>
    </r>
  </si>
  <si>
    <r>
      <rPr>
        <rFont val="Verdana"/>
        <b/>
        <color rgb="FF5A05FF"/>
        <sz val="9.0"/>
      </rPr>
      <t xml:space="preserve">3. </t>
    </r>
    <r>
      <rPr>
        <rFont val="Verdana"/>
        <color theme="1"/>
        <sz val="9.0"/>
      </rPr>
      <t xml:space="preserve">Monthly and Annual Premiums may be subject to Provincial Retail Sales Tax based on employee Province of Residence/Employment - see tabl for applicable RST amounts. </t>
    </r>
    <r>
      <rPr>
        <rFont val="Verdana"/>
        <b/>
        <color rgb="FF0564FF"/>
        <sz val="9.0"/>
      </rPr>
      <t>For Remote, the "Province of Employment" will be BC in all cases.</t>
    </r>
  </si>
  <si>
    <r>
      <rPr>
        <rFont val="Verdana"/>
        <b/>
        <color rgb="FF5A05FF"/>
        <sz val="9.0"/>
      </rPr>
      <t>4</t>
    </r>
    <r>
      <rPr>
        <rFont val="Verdana"/>
        <color theme="1"/>
        <sz val="9.0"/>
      </rPr>
      <t>. The premiums for Life Insurance, AD&amp;D, and Disability are capped at the Non-Evidence Maximums (NEMs). These benefits are subject to NEMs, which represent the guaranteed coverage amounts. Employees who wish to apply for coverage above the NEMs, up to the Overall Maximum (depending on the plan type, as outlined below), must provide proof of good health. Until this proof is approved by the insurance carriers, coverage will remain capped at the NEMs</t>
    </r>
  </si>
  <si>
    <r>
      <rPr>
        <rFont val="Verdana"/>
        <b/>
        <color theme="1"/>
        <sz val="9.0"/>
      </rPr>
      <t>Basic &amp; Standard Plans</t>
    </r>
    <r>
      <rPr>
        <rFont val="Verdana"/>
        <color theme="1"/>
        <sz val="9.0"/>
      </rPr>
      <t xml:space="preserve"> - medical underwriting note required, above costs are Non-Evidence Maximum NEM coverage amounts. </t>
    </r>
  </si>
  <si>
    <r>
      <rPr>
        <rFont val="Verdana"/>
        <b/>
        <color theme="1"/>
        <sz val="9.0"/>
      </rPr>
      <t>Plus</t>
    </r>
    <r>
      <rPr>
        <rFont val="Verdana"/>
        <color theme="1"/>
        <sz val="9.0"/>
      </rPr>
      <t xml:space="preserve"> - coverage subject to below Non-Evidence Maximums</t>
    </r>
  </si>
  <si>
    <r>
      <rPr>
        <rFont val="Verdana"/>
        <b/>
        <color theme="1"/>
        <sz val="9.0"/>
      </rPr>
      <t>Premium &amp; Enhanced Premium</t>
    </r>
    <r>
      <rPr>
        <rFont val="Verdana"/>
        <color theme="1"/>
        <sz val="9.0"/>
      </rPr>
      <t xml:space="preserve"> - coverage subject to below Non-Evidence Maximums</t>
    </r>
  </si>
  <si>
    <t>PLAN</t>
  </si>
  <si>
    <t>EMPLOYER MATCH</t>
  </si>
  <si>
    <t>MAXIMUM ANNUAL COST TO COMPANY (100% PARTICIPATION RATE)</t>
  </si>
  <si>
    <t>Nil</t>
  </si>
  <si>
    <t>PLATINUM</t>
  </si>
  <si>
    <t>Important Notes:</t>
  </si>
  <si>
    <t xml:space="preserve">1. Above cost projections are based on employees maximizing the employer match, actual costs will be determined by employee elections
2. Employer Contributions are capped at half of the annual RRSP Limit (2025 Limit: $32,490→ Maximum Employer Contribution: $16,242)
</t>
  </si>
</sst>
</file>

<file path=xl/styles.xml><?xml version="1.0" encoding="utf-8"?>
<styleSheet xmlns="http://schemas.openxmlformats.org/spreadsheetml/2006/main" xmlns:x14ac="http://schemas.microsoft.com/office/spreadsheetml/2009/9/ac" xmlns:mc="http://schemas.openxmlformats.org/markup-compatibility/2006">
  <numFmts count="11">
    <numFmt numFmtId="164" formatCode="&quot;$&quot;#,##0.00"/>
    <numFmt numFmtId="165" formatCode="&quot;$&quot;#,##0"/>
    <numFmt numFmtId="166" formatCode="_(&quot;$&quot;* #,##0_);_(&quot;$&quot;* \(#,##0\);_(&quot;$&quot;* &quot;-&quot;??_);_(@_)"/>
    <numFmt numFmtId="167" formatCode="[$-409]mmmm\ d\,\ yyyy"/>
    <numFmt numFmtId="168" formatCode="&quot;$&quot;#,##0_);\(&quot;$&quot;#,##0\)"/>
    <numFmt numFmtId="169" formatCode="&quot;$&quot;#,##0.000_);\(&quot;$&quot;#,##0.000\)"/>
    <numFmt numFmtId="170" formatCode="&quot;$&quot;#,##0.00_);\(&quot;$&quot;#,##0.00\)"/>
    <numFmt numFmtId="171" formatCode="&quot;$&quot;#,##0.000"/>
    <numFmt numFmtId="172" formatCode="_-&quot;$&quot;* #,##0.00_-;\-&quot;$&quot;* #,##0.00_-;_-&quot;$&quot;* &quot;-&quot;??_-;_-@"/>
    <numFmt numFmtId="173" formatCode="0.0%"/>
    <numFmt numFmtId="174" formatCode="&quot;$&quot;#,##0.00;[Red]&quot;$&quot;#,##0.00"/>
  </numFmts>
  <fonts count="28">
    <font>
      <sz val="11.0"/>
      <color theme="1"/>
      <name val="Calibri"/>
      <scheme val="minor"/>
    </font>
    <font>
      <b/>
      <sz val="9.0"/>
      <color theme="1"/>
      <name val="Verdana"/>
    </font>
    <font>
      <sz val="9.0"/>
      <color theme="1"/>
      <name val="Verdana"/>
    </font>
    <font/>
    <font>
      <sz val="11.0"/>
      <color theme="1"/>
      <name val="Calibri"/>
    </font>
    <font>
      <sz val="13.0"/>
      <color theme="1"/>
      <name val="Calibri"/>
      <scheme val="minor"/>
    </font>
    <font>
      <b/>
      <sz val="16.0"/>
      <color theme="1"/>
      <name val="Verdana"/>
    </font>
    <font>
      <sz val="11.0"/>
      <color theme="1"/>
      <name val="Verdana"/>
    </font>
    <font>
      <b/>
      <sz val="9.0"/>
      <color rgb="FF5A05FF"/>
      <name val="Verdana"/>
    </font>
    <font>
      <b/>
      <sz val="18.0"/>
      <color rgb="FF5A05FF"/>
      <name val="Verdana"/>
    </font>
    <font>
      <b/>
      <sz val="9.0"/>
      <color rgb="FF00183E"/>
      <name val="Verdana"/>
    </font>
    <font>
      <b/>
      <sz val="9.0"/>
      <color rgb="FFFFFFFF"/>
      <name val="Verdana"/>
    </font>
    <font>
      <sz val="10.0"/>
      <color theme="1"/>
      <name val="Verdana"/>
    </font>
    <font>
      <sz val="13.0"/>
      <color rgb="FFFFFFFF"/>
      <name val="Arial"/>
    </font>
    <font>
      <sz val="11.0"/>
      <color rgb="FF4B5865"/>
      <name val="Inter"/>
    </font>
    <font>
      <sz val="21.0"/>
      <color rgb="FFFFFFFF"/>
      <name val="Arial"/>
    </font>
    <font>
      <b/>
      <sz val="12.0"/>
      <color theme="1"/>
      <name val="Verdana"/>
    </font>
    <font>
      <b/>
      <sz val="14.0"/>
      <color rgb="FFFFFFFF"/>
      <name val="Arial"/>
    </font>
    <font>
      <b/>
      <sz val="10.0"/>
      <color theme="1"/>
      <name val="Verdana"/>
    </font>
    <font>
      <sz val="10.0"/>
      <color rgb="FFFFFFFF"/>
      <name val="Verdana"/>
    </font>
    <font>
      <i/>
      <sz val="9.0"/>
      <color theme="1"/>
      <name val="Verdana"/>
    </font>
    <font>
      <b/>
      <sz val="11.0"/>
      <color theme="1"/>
      <name val="Verdana"/>
    </font>
    <font>
      <b/>
      <sz val="9.0"/>
      <color rgb="FFFF0000"/>
      <name val="Verdana"/>
    </font>
    <font>
      <sz val="9.0"/>
      <color rgb="FF000000"/>
      <name val="Verdana"/>
    </font>
    <font>
      <sz val="9.0"/>
      <color rgb="FFFF0000"/>
      <name val="Verdana"/>
    </font>
    <font>
      <i/>
      <sz val="7.0"/>
      <color theme="1"/>
      <name val="Verdana"/>
    </font>
    <font>
      <color theme="1"/>
      <name val="Calibri"/>
      <scheme val="minor"/>
    </font>
    <font>
      <b/>
      <sz val="10.0"/>
      <color rgb="FFFF0000"/>
      <name val="Verdana"/>
    </font>
  </fonts>
  <fills count="10">
    <fill>
      <patternFill patternType="none"/>
    </fill>
    <fill>
      <patternFill patternType="lightGray"/>
    </fill>
    <fill>
      <patternFill patternType="solid">
        <fgColor rgb="FFB6DDE8"/>
        <bgColor rgb="FFB6DDE8"/>
      </patternFill>
    </fill>
    <fill>
      <patternFill patternType="solid">
        <fgColor rgb="FF9900FF"/>
        <bgColor rgb="FF9900FF"/>
      </patternFill>
    </fill>
    <fill>
      <patternFill patternType="solid">
        <fgColor rgb="FF5A05FF"/>
        <bgColor rgb="FF5A05FF"/>
      </patternFill>
    </fill>
    <fill>
      <patternFill patternType="solid">
        <fgColor rgb="FFFFFFFF"/>
        <bgColor rgb="FFFFFFFF"/>
      </patternFill>
    </fill>
    <fill>
      <patternFill patternType="solid">
        <fgColor rgb="FF0564FF"/>
        <bgColor rgb="FF0564FF"/>
      </patternFill>
    </fill>
    <fill>
      <patternFill patternType="solid">
        <fgColor rgb="FF00183E"/>
        <bgColor rgb="FF00183E"/>
      </patternFill>
    </fill>
    <fill>
      <patternFill patternType="solid">
        <fgColor rgb="FFDCE6F1"/>
        <bgColor rgb="FFDCE6F1"/>
      </patternFill>
    </fill>
    <fill>
      <patternFill patternType="solid">
        <fgColor rgb="FFF2F2F2"/>
        <bgColor rgb="FFF2F2F2"/>
      </patternFill>
    </fill>
  </fills>
  <borders count="116">
    <border/>
    <border>
      <left style="thin">
        <color rgb="FF000000"/>
      </left>
      <right/>
      <top style="thin">
        <color rgb="FF000000"/>
      </top>
    </border>
    <border>
      <left style="medium">
        <color rgb="FF000000"/>
      </left>
      <right style="thin">
        <color rgb="FF000000"/>
      </right>
      <top style="thin">
        <color rgb="FF000000"/>
      </top>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rder>
    <border>
      <left style="medium">
        <color rgb="FF000000"/>
      </left>
      <right style="medium">
        <color rgb="FF000000"/>
      </right>
      <top style="thin">
        <color rgb="FF000000"/>
      </top>
    </border>
    <border>
      <left/>
      <right style="thin">
        <color rgb="FF000000"/>
      </right>
      <top style="thin">
        <color rgb="FF000000"/>
      </top>
    </border>
    <border>
      <left style="medium">
        <color rgb="FF000000"/>
      </left>
      <right style="medium">
        <color rgb="FF000000"/>
      </right>
      <top style="medium">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bottom style="medium">
        <color rgb="FF000000"/>
      </bottom>
    </border>
    <border>
      <left style="medium">
        <color rgb="FF000000"/>
      </left>
      <right style="thin">
        <color rgb="FF000000"/>
      </right>
      <bottom style="medium">
        <color rgb="FF000000"/>
      </bottom>
    </border>
    <border>
      <left style="thin">
        <color rgb="FF000000"/>
      </left>
      <right style="medium">
        <color rgb="FF000000"/>
      </right>
      <bottom style="medium">
        <color rgb="FF000000"/>
      </bottom>
    </border>
    <border>
      <left style="medium">
        <color rgb="FF000000"/>
      </left>
      <right style="medium">
        <color rgb="FF000000"/>
      </right>
      <bottom style="medium">
        <color rgb="FF000000"/>
      </bottom>
    </border>
    <border>
      <left/>
      <right style="thin">
        <color rgb="FF000000"/>
      </right>
      <bottom style="medium">
        <color rgb="FF000000"/>
      </bottom>
    </border>
    <border>
      <left style="medium">
        <color rgb="FF000000"/>
      </left>
      <right style="medium">
        <color rgb="FF000000"/>
      </right>
      <top/>
      <bottom style="medium">
        <color rgb="FF000000"/>
      </bottom>
    </border>
    <border>
      <left style="medium">
        <color rgb="FF000000"/>
      </left>
      <right/>
      <top/>
      <bottom style="medium">
        <color rgb="FF000000"/>
      </bottom>
    </border>
    <border>
      <left style="medium">
        <color rgb="FF000000"/>
      </left>
      <right/>
      <top style="medium">
        <color rgb="FF000000"/>
      </top>
      <bottom style="medium">
        <color rgb="FF000000"/>
      </bottom>
    </border>
    <border>
      <left/>
      <right style="medium">
        <color rgb="FF000000"/>
      </right>
      <top style="medium">
        <color rgb="FF000000"/>
      </top>
      <bottom style="medium">
        <color rgb="FF000000"/>
      </bottom>
    </border>
    <border>
      <left style="thin">
        <color rgb="FF000000"/>
      </left>
      <bottom style="thin">
        <color rgb="FF000000"/>
      </bottom>
    </border>
    <border>
      <left style="medium">
        <color rgb="FF000000"/>
      </left>
      <right style="thin">
        <color rgb="FF000000"/>
      </right>
      <bottom style="thin">
        <color rgb="FF000000"/>
      </bottom>
    </border>
    <border>
      <left style="thin">
        <color rgb="FF000000"/>
      </left>
      <right style="medium">
        <color rgb="FF000000"/>
      </right>
      <bottom style="thin">
        <color rgb="FF000000"/>
      </bottom>
    </border>
    <border>
      <left style="medium">
        <color rgb="FF000000"/>
      </left>
      <right style="medium">
        <color rgb="FF000000"/>
      </right>
      <bottom style="thin">
        <color rgb="FF000000"/>
      </bottom>
    </border>
    <border>
      <left style="medium">
        <color rgb="FF000000"/>
      </left>
      <bottom style="thin">
        <color rgb="FF000000"/>
      </bottom>
    </border>
    <border>
      <left style="medium">
        <color rgb="FF000000"/>
      </left>
      <right style="medium">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thick">
        <color rgb="FF000000"/>
      </left>
      <right style="thick">
        <color rgb="FF000000"/>
      </right>
      <top style="thick">
        <color rgb="FF000000"/>
      </top>
    </border>
    <border>
      <left style="thick">
        <color rgb="FF000000"/>
      </left>
      <top style="thick">
        <color rgb="FF000000"/>
      </top>
    </border>
    <border>
      <top style="thick">
        <color rgb="FF000000"/>
      </top>
    </border>
    <border>
      <right style="thick">
        <color rgb="FF000000"/>
      </right>
      <top style="thick">
        <color rgb="FF000000"/>
      </top>
    </border>
    <border>
      <left style="thick">
        <color rgb="FF000000"/>
      </left>
      <right style="thick">
        <color rgb="FF000000"/>
      </right>
    </border>
    <border>
      <left style="thick">
        <color rgb="FF000000"/>
      </left>
    </border>
    <border>
      <right style="thick">
        <color rgb="FF000000"/>
      </right>
    </border>
    <border>
      <left style="thick">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ck">
        <color rgb="FF000000"/>
      </right>
      <top style="thin">
        <color rgb="FF000000"/>
      </top>
      <bottom style="thin">
        <color rgb="FF000000"/>
      </bottom>
    </border>
    <border>
      <left style="thick">
        <color rgb="FF000000"/>
      </left>
      <right style="thick">
        <color rgb="FF000000"/>
      </right>
      <bottom style="thick">
        <color rgb="FF000000"/>
      </bottom>
    </border>
    <border>
      <left style="thick">
        <color rgb="FF000000"/>
      </left>
      <right style="thick">
        <color rgb="FF000000"/>
      </right>
      <bottom style="thin">
        <color rgb="FF000000"/>
      </bottom>
    </border>
    <border>
      <left style="thick">
        <color rgb="FF000000"/>
      </left>
      <top style="thin">
        <color rgb="FF000000"/>
      </top>
      <bottom style="thick">
        <color rgb="FF000000"/>
      </bottom>
    </border>
    <border>
      <top style="thin">
        <color rgb="FF000000"/>
      </top>
      <bottom style="thick">
        <color rgb="FF000000"/>
      </bottom>
    </border>
    <border>
      <right style="thin">
        <color rgb="FF000000"/>
      </right>
      <top style="thin">
        <color rgb="FF000000"/>
      </top>
      <bottom style="thick">
        <color rgb="FF000000"/>
      </bottom>
    </border>
    <border>
      <bottom style="thick">
        <color rgb="FF000000"/>
      </bottom>
    </border>
    <border>
      <right style="thick">
        <color rgb="FF000000"/>
      </right>
      <bottom style="thick">
        <color rgb="FF000000"/>
      </bottom>
    </border>
    <border>
      <left style="thick">
        <color rgb="FF000000"/>
      </left>
      <top style="thick">
        <color rgb="FF000000"/>
      </top>
      <bottom style="thick">
        <color rgb="FF000000"/>
      </bottom>
    </border>
    <border>
      <top style="thick">
        <color rgb="FF000000"/>
      </top>
      <bottom style="thick">
        <color rgb="FF000000"/>
      </bottom>
    </border>
    <border>
      <right style="thick">
        <color rgb="FF000000"/>
      </right>
      <top style="thick">
        <color rgb="FF000000"/>
      </top>
      <bottom style="thick">
        <color rgb="FF000000"/>
      </bottom>
    </border>
    <border>
      <left style="medium">
        <color rgb="FF000000"/>
      </left>
    </border>
    <border>
      <left style="thick">
        <color rgb="FF000000"/>
      </left>
      <bottom style="thick">
        <color rgb="FF000000"/>
      </bottom>
    </border>
    <border>
      <left style="medium">
        <color rgb="FF000000"/>
      </left>
      <right/>
      <top style="medium">
        <color rgb="FF000000"/>
      </top>
    </border>
    <border>
      <left style="medium">
        <color rgb="FF000000"/>
      </left>
      <right/>
    </border>
    <border>
      <left style="medium">
        <color rgb="FF000000"/>
      </left>
      <right style="thick">
        <color rgb="FF000000"/>
      </right>
    </border>
    <border>
      <left style="medium">
        <color rgb="FF000000"/>
      </left>
      <right/>
      <top style="thick">
        <color rgb="FF000000"/>
      </top>
    </border>
    <border>
      <left style="medium">
        <color rgb="FF000000"/>
      </left>
      <right style="thick">
        <color rgb="FF000000"/>
      </right>
      <top style="thick">
        <color rgb="FF000000"/>
      </top>
    </border>
    <border>
      <left style="medium">
        <color rgb="FF000000"/>
      </left>
      <right style="thick">
        <color rgb="FF000000"/>
      </right>
      <top style="medium">
        <color rgb="FF000000"/>
      </top>
    </border>
    <border>
      <left style="thick">
        <color rgb="FF000000"/>
      </left>
      <right style="thick">
        <color rgb="FF000000"/>
      </right>
      <top style="thick">
        <color rgb="FF000000"/>
      </top>
      <bottom style="thin">
        <color rgb="FF000000"/>
      </bottom>
    </border>
    <border>
      <left style="thick">
        <color rgb="FF000000"/>
      </left>
      <right/>
      <top style="thick">
        <color rgb="FF000000"/>
      </top>
      <bottom style="thin">
        <color rgb="FF000000"/>
      </bottom>
    </border>
    <border>
      <left style="thin">
        <color rgb="FF000000"/>
      </left>
      <right style="thin">
        <color rgb="FF000000"/>
      </right>
      <top style="thick">
        <color rgb="FF000000"/>
      </top>
      <bottom style="thin">
        <color rgb="FF000000"/>
      </bottom>
    </border>
    <border>
      <left/>
      <right style="thick">
        <color rgb="FF000000"/>
      </right>
      <top style="thick">
        <color rgb="FF000000"/>
      </top>
      <bottom style="thin">
        <color rgb="FF000000"/>
      </bottom>
    </border>
    <border>
      <left style="thick">
        <color rgb="FF000000"/>
      </left>
      <right style="medium">
        <color rgb="FF000000"/>
      </right>
      <top style="thick">
        <color rgb="FF000000"/>
      </top>
      <bottom style="thin">
        <color rgb="FF000000"/>
      </bottom>
    </border>
    <border>
      <left style="medium">
        <color rgb="FF000000"/>
      </left>
      <right/>
      <top style="thick">
        <color rgb="FF000000"/>
      </top>
      <bottom style="thin">
        <color rgb="FF000000"/>
      </bottom>
    </border>
    <border>
      <left style="medium">
        <color rgb="FF000000"/>
      </left>
      <right style="thick">
        <color rgb="FF000000"/>
      </right>
      <top style="thick">
        <color rgb="FF000000"/>
      </top>
      <bottom style="thin">
        <color rgb="FF000000"/>
      </bottom>
    </border>
    <border>
      <left style="thick">
        <color rgb="FF000000"/>
      </left>
      <right style="thick">
        <color rgb="FF000000"/>
      </right>
      <top style="thin">
        <color rgb="FF000000"/>
      </top>
      <bottom style="thin">
        <color rgb="FF000000"/>
      </bottom>
    </border>
    <border>
      <left style="thick">
        <color rgb="FF000000"/>
      </left>
      <right/>
      <top/>
      <bottom style="thin">
        <color rgb="FF000000"/>
      </bottom>
    </border>
    <border>
      <left/>
      <right style="thick">
        <color rgb="FF000000"/>
      </right>
      <top style="thin">
        <color rgb="FF000000"/>
      </top>
      <bottom style="thin">
        <color rgb="FF000000"/>
      </bottom>
    </border>
    <border>
      <left style="medium">
        <color rgb="FF000000"/>
      </left>
      <right/>
      <top style="thin">
        <color rgb="FF000000"/>
      </top>
      <bottom style="thin">
        <color rgb="FF000000"/>
      </bottom>
    </border>
    <border>
      <left style="medium">
        <color rgb="FF000000"/>
      </left>
      <right style="thick">
        <color rgb="FF000000"/>
      </right>
      <top style="thin">
        <color rgb="FF000000"/>
      </top>
      <bottom style="thin">
        <color rgb="FF000000"/>
      </bottom>
    </border>
    <border>
      <left style="thick">
        <color rgb="FF000000"/>
      </left>
      <right/>
      <top style="thin">
        <color rgb="FF000000"/>
      </top>
      <bottom style="thin">
        <color rgb="FF000000"/>
      </bottom>
    </border>
    <border>
      <left style="thick">
        <color rgb="FF000000"/>
      </left>
      <top/>
    </border>
    <border>
      <top/>
    </border>
    <border>
      <right style="thick">
        <color rgb="FF000000"/>
      </right>
      <top/>
    </border>
    <border>
      <left style="medium">
        <color rgb="FF000000"/>
      </left>
      <right/>
      <top/>
      <bottom style="thin">
        <color rgb="FF000000"/>
      </bottom>
    </border>
    <border>
      <left style="medium">
        <color rgb="FF000000"/>
      </left>
      <right style="thick">
        <color rgb="FF000000"/>
      </right>
      <top/>
      <bottom style="thin">
        <color rgb="FF000000"/>
      </bottom>
    </border>
    <border>
      <left style="thick">
        <color rgb="FF000000"/>
      </left>
      <top/>
      <bottom style="thin">
        <color rgb="FF000000"/>
      </bottom>
    </border>
    <border>
      <top/>
      <bottom style="thin">
        <color rgb="FF000000"/>
      </bottom>
    </border>
    <border>
      <right style="thick">
        <color rgb="FF000000"/>
      </right>
      <top/>
      <bottom style="thin">
        <color rgb="FF000000"/>
      </bottom>
    </border>
    <border>
      <left style="thick">
        <color rgb="FF000000"/>
      </left>
      <bottom style="thin">
        <color rgb="FF000000"/>
      </bottom>
    </border>
    <border>
      <bottom style="thin">
        <color rgb="FF000000"/>
      </bottom>
    </border>
    <border>
      <right style="thick">
        <color rgb="FF000000"/>
      </right>
      <bottom style="thin">
        <color rgb="FF000000"/>
      </bottom>
    </border>
    <border>
      <right style="thick">
        <color rgb="FF000000"/>
      </right>
      <top style="thin">
        <color rgb="FF000000"/>
      </top>
      <bottom style="thin">
        <color rgb="FF000000"/>
      </bottom>
    </border>
    <border>
      <left style="thick">
        <color rgb="FF000000"/>
      </left>
      <right style="medium">
        <color rgb="FF000000"/>
      </right>
      <top style="thin">
        <color rgb="FF000000"/>
      </top>
      <bottom style="thin">
        <color rgb="FF000000"/>
      </bottom>
    </border>
    <border>
      <left/>
      <right/>
      <top style="thin">
        <color rgb="FF000000"/>
      </top>
      <bottom style="thin">
        <color rgb="FF000000"/>
      </bottom>
    </border>
    <border>
      <left style="medium">
        <color rgb="FF000000"/>
      </left>
      <right/>
      <top style="thin">
        <color rgb="FF000000"/>
      </top>
      <bottom/>
    </border>
    <border>
      <left style="thick">
        <color rgb="FF000000"/>
      </left>
      <right style="thick">
        <color rgb="FF000000"/>
      </right>
      <top style="thin">
        <color rgb="FF000000"/>
      </top>
    </border>
    <border>
      <left/>
      <right/>
      <top style="thin">
        <color rgb="FF000000"/>
      </top>
      <bottom/>
    </border>
    <border>
      <left style="thick">
        <color rgb="FF000000"/>
      </left>
      <right/>
      <top style="thin">
        <color rgb="FF000000"/>
      </top>
      <bottom/>
    </border>
    <border>
      <left style="thick">
        <color rgb="FF000000"/>
      </left>
      <right style="thick">
        <color rgb="FF000000"/>
      </right>
      <top style="thin">
        <color rgb="FF000000"/>
      </top>
      <bottom style="thick">
        <color rgb="FF000000"/>
      </bottom>
    </border>
    <border>
      <left style="thick">
        <color rgb="FF000000"/>
      </left>
      <right style="medium">
        <color rgb="FF000000"/>
      </right>
      <top style="thin">
        <color rgb="FF000000"/>
      </top>
      <bottom style="thick">
        <color rgb="FF000000"/>
      </bottom>
    </border>
    <border>
      <left/>
      <right/>
      <top style="thin">
        <color rgb="FF000000"/>
      </top>
      <bottom style="thick">
        <color rgb="FF000000"/>
      </bottom>
    </border>
    <border>
      <left style="medium">
        <color rgb="FF000000"/>
      </left>
      <right style="thick">
        <color rgb="FF000000"/>
      </right>
      <top style="thin">
        <color rgb="FF000000"/>
      </top>
      <bottom style="thick">
        <color rgb="FF000000"/>
      </bottom>
    </border>
    <border>
      <left style="thick">
        <color rgb="FF000000"/>
      </left>
      <right/>
      <top style="thin">
        <color rgb="FF000000"/>
      </top>
      <bottom style="thick">
        <color rgb="FF000000"/>
      </bottom>
    </border>
    <border>
      <left style="medium">
        <color rgb="FF000000"/>
      </left>
      <right/>
      <top style="thin">
        <color rgb="FF000000"/>
      </top>
      <bottom style="thick">
        <color rgb="FF000000"/>
      </bottom>
    </border>
    <border>
      <left style="thick">
        <color rgb="FF000000"/>
      </left>
      <bottom style="medium">
        <color rgb="FF000000"/>
      </bottom>
    </border>
    <border>
      <bottom style="medium">
        <color rgb="FF000000"/>
      </bottom>
    </border>
    <border>
      <right style="thick">
        <color rgb="FF000000"/>
      </right>
      <bottom style="medium">
        <color rgb="FF000000"/>
      </bottom>
    </border>
    <border>
      <right style="medium">
        <color rgb="FF000000"/>
      </right>
    </border>
    <border>
      <left style="thick">
        <color rgb="FF000000"/>
      </left>
      <right style="thick">
        <color rgb="FF000000"/>
      </right>
      <top style="thick">
        <color rgb="FF000000"/>
      </top>
      <bottom style="medium">
        <color rgb="FF000000"/>
      </bottom>
    </border>
    <border>
      <left style="thick">
        <color rgb="FF000000"/>
      </left>
      <top style="thick">
        <color rgb="FF000000"/>
      </top>
      <bottom style="medium">
        <color rgb="FF000000"/>
      </bottom>
    </border>
    <border>
      <top style="thick">
        <color rgb="FF000000"/>
      </top>
      <bottom style="medium">
        <color rgb="FF000000"/>
      </bottom>
    </border>
    <border>
      <right style="thick">
        <color rgb="FF000000"/>
      </right>
      <top style="thick">
        <color rgb="FF000000"/>
      </top>
      <bottom style="medium">
        <color rgb="FF000000"/>
      </bottom>
    </border>
    <border>
      <left style="thick">
        <color rgb="FF000000"/>
      </left>
      <top style="medium">
        <color rgb="FF000000"/>
      </top>
      <bottom style="medium">
        <color rgb="FF000000"/>
      </bottom>
    </border>
    <border>
      <right style="thick">
        <color rgb="FF000000"/>
      </right>
      <top style="medium">
        <color rgb="FF000000"/>
      </top>
      <bottom style="medium">
        <color rgb="FF000000"/>
      </bottom>
    </border>
    <border>
      <left style="thick">
        <color rgb="FF000000"/>
      </left>
      <right style="thick">
        <color rgb="FF000000"/>
      </right>
      <top style="medium">
        <color rgb="FF000000"/>
      </top>
      <bottom style="medium">
        <color rgb="FF000000"/>
      </bottom>
    </border>
    <border>
      <left style="thick">
        <color rgb="FF000000"/>
      </left>
      <top style="medium">
        <color rgb="FF000000"/>
      </top>
      <bottom style="thin">
        <color rgb="FF000000"/>
      </bottom>
    </border>
    <border>
      <top style="medium">
        <color rgb="FF000000"/>
      </top>
      <bottom style="thin">
        <color rgb="FF000000"/>
      </bottom>
    </border>
    <border>
      <right style="thick">
        <color rgb="FF000000"/>
      </right>
      <top style="medium">
        <color rgb="FF000000"/>
      </top>
      <bottom style="thin">
        <color rgb="FF000000"/>
      </bottom>
    </border>
    <border>
      <left style="thick">
        <color rgb="FF000000"/>
      </left>
      <top style="medium">
        <color rgb="FF000000"/>
      </top>
    </border>
    <border>
      <top style="medium">
        <color rgb="FF000000"/>
      </top>
    </border>
    <border>
      <right style="thick">
        <color rgb="FF000000"/>
      </right>
      <top style="medium">
        <color rgb="FF000000"/>
      </top>
    </border>
    <border>
      <left style="medium">
        <color rgb="FF000000"/>
      </left>
      <top style="medium">
        <color rgb="FF000000"/>
      </top>
    </border>
    <border>
      <right style="medium">
        <color rgb="FF000000"/>
      </right>
      <top style="medium">
        <color rgb="FF000000"/>
      </top>
    </border>
    <border>
      <right style="thick">
        <color rgb="FF000000"/>
      </right>
      <top style="thin">
        <color rgb="FF000000"/>
      </top>
      <bottom style="thick">
        <color rgb="FF000000"/>
      </bottom>
    </border>
    <border>
      <left style="medium">
        <color rgb="FF000000"/>
      </left>
      <bottom style="medium">
        <color rgb="FF000000"/>
      </bottom>
    </border>
    <border>
      <right style="medium">
        <color rgb="FF000000"/>
      </right>
      <bottom style="medium">
        <color rgb="FF000000"/>
      </bottom>
    </border>
  </borders>
  <cellStyleXfs count="1">
    <xf borderId="0" fillId="0" fontId="0" numFmtId="0" applyAlignment="1" applyFont="1"/>
  </cellStyleXfs>
  <cellXfs count="265">
    <xf borderId="0" fillId="0" fontId="0" numFmtId="0" xfId="0" applyAlignment="1" applyFont="1">
      <alignment readingOrder="0" shrinkToFit="0" vertical="bottom" wrapText="0"/>
    </xf>
    <xf borderId="0" fillId="0" fontId="1" numFmtId="0" xfId="0" applyAlignment="1" applyFont="1">
      <alignment horizontal="left" vertical="center"/>
    </xf>
    <xf borderId="0" fillId="0" fontId="1" numFmtId="164" xfId="0" applyAlignment="1" applyFont="1" applyNumberFormat="1">
      <alignment horizontal="center" shrinkToFit="0" vertical="center" wrapText="1"/>
    </xf>
    <xf borderId="0" fillId="0" fontId="1" numFmtId="0" xfId="0" applyAlignment="1" applyFont="1">
      <alignment horizontal="center" shrinkToFit="0" vertical="center" wrapText="1"/>
    </xf>
    <xf borderId="0" fillId="0" fontId="2" numFmtId="0" xfId="0" applyAlignment="1" applyFont="1">
      <alignment horizontal="center" shrinkToFit="0" vertical="center" wrapText="1"/>
    </xf>
    <xf borderId="0" fillId="0" fontId="1" numFmtId="165" xfId="0" applyAlignment="1" applyFont="1" applyNumberFormat="1">
      <alignment horizontal="center" shrinkToFit="0" vertical="center" wrapText="1"/>
    </xf>
    <xf borderId="0" fillId="0" fontId="1" numFmtId="0" xfId="0" applyAlignment="1" applyFont="1">
      <alignment horizontal="left" readingOrder="0" vertical="center"/>
    </xf>
    <xf borderId="0" fillId="0" fontId="2" numFmtId="0" xfId="0" applyAlignment="1" applyFont="1">
      <alignment shrinkToFit="0" vertical="center" wrapText="1"/>
    </xf>
    <xf borderId="0" fillId="0" fontId="2" numFmtId="164" xfId="0" applyAlignment="1" applyFont="1" applyNumberFormat="1">
      <alignment shrinkToFit="0" vertical="center" wrapText="1"/>
    </xf>
    <xf borderId="0" fillId="0" fontId="2" numFmtId="0" xfId="0" applyAlignment="1" applyFont="1">
      <alignment readingOrder="0" shrinkToFit="0" vertical="center" wrapText="1"/>
    </xf>
    <xf borderId="0" fillId="0" fontId="2" numFmtId="166" xfId="0" applyAlignment="1" applyFont="1" applyNumberFormat="1">
      <alignment readingOrder="0" shrinkToFit="0" vertical="center" wrapText="1"/>
    </xf>
    <xf borderId="1" fillId="2" fontId="1" numFmtId="0" xfId="0" applyAlignment="1" applyBorder="1" applyFill="1" applyFont="1">
      <alignment horizontal="center" shrinkToFit="0" vertical="center" wrapText="1"/>
    </xf>
    <xf borderId="2" fillId="2" fontId="1" numFmtId="164" xfId="0" applyAlignment="1" applyBorder="1" applyFont="1" applyNumberFormat="1">
      <alignment horizontal="center" shrinkToFit="0" vertical="center" wrapText="1"/>
    </xf>
    <xf borderId="3" fillId="2" fontId="1" numFmtId="0" xfId="0" applyAlignment="1" applyBorder="1" applyFont="1">
      <alignment horizontal="center" vertical="center"/>
    </xf>
    <xf borderId="4" fillId="2" fontId="1" numFmtId="164" xfId="0" applyAlignment="1" applyBorder="1" applyFont="1" applyNumberFormat="1">
      <alignment horizontal="center" shrinkToFit="0" vertical="center" wrapText="1"/>
    </xf>
    <xf borderId="5" fillId="2" fontId="1" numFmtId="0" xfId="0" applyAlignment="1" applyBorder="1" applyFont="1">
      <alignment horizontal="center" shrinkToFit="0" vertical="center" wrapText="1"/>
    </xf>
    <xf borderId="6" fillId="2" fontId="1" numFmtId="0" xfId="0" applyAlignment="1" applyBorder="1" applyFont="1">
      <alignment horizontal="center" shrinkToFit="0" vertical="center" wrapText="1"/>
    </xf>
    <xf borderId="7" fillId="2" fontId="1" numFmtId="165" xfId="0" applyAlignment="1" applyBorder="1" applyFont="1" applyNumberFormat="1">
      <alignment horizontal="center" shrinkToFit="0" vertical="center" wrapText="1"/>
    </xf>
    <xf borderId="8" fillId="2" fontId="1" numFmtId="165" xfId="0" applyAlignment="1" applyBorder="1" applyFont="1" applyNumberFormat="1">
      <alignment horizontal="center" shrinkToFit="0" vertical="center" wrapText="1"/>
    </xf>
    <xf borderId="9" fillId="0" fontId="3" numFmtId="0" xfId="0" applyBorder="1" applyFont="1"/>
    <xf borderId="10" fillId="0" fontId="3" numFmtId="0" xfId="0" applyBorder="1" applyFont="1"/>
    <xf borderId="0" fillId="0" fontId="4" numFmtId="0" xfId="0" applyFont="1"/>
    <xf borderId="7" fillId="2" fontId="1" numFmtId="165" xfId="0" applyAlignment="1" applyBorder="1" applyFont="1" applyNumberFormat="1">
      <alignment horizontal="center" readingOrder="0" shrinkToFit="0" vertical="center" wrapText="1"/>
    </xf>
    <xf borderId="11" fillId="0" fontId="3" numFmtId="0" xfId="0" applyBorder="1" applyFont="1"/>
    <xf borderId="12" fillId="0" fontId="3" numFmtId="0" xfId="0" applyBorder="1" applyFont="1"/>
    <xf borderId="3" fillId="0" fontId="1" numFmtId="0" xfId="0" applyAlignment="1" applyBorder="1" applyFont="1">
      <alignment horizontal="center" readingOrder="0" shrinkToFit="0" vertical="center" wrapText="1"/>
    </xf>
    <xf borderId="13" fillId="0" fontId="3" numFmtId="0" xfId="0" applyBorder="1" applyFont="1"/>
    <xf borderId="14" fillId="0" fontId="3" numFmtId="0" xfId="0" applyBorder="1" applyFont="1"/>
    <xf borderId="15" fillId="0" fontId="3" numFmtId="0" xfId="0" applyBorder="1" applyFont="1"/>
    <xf borderId="16" fillId="2" fontId="1" numFmtId="165" xfId="0" applyAlignment="1" applyBorder="1" applyFont="1" applyNumberFormat="1">
      <alignment horizontal="center" shrinkToFit="0" vertical="center" wrapText="1"/>
    </xf>
    <xf borderId="17" fillId="2" fontId="1" numFmtId="165" xfId="0" applyAlignment="1" applyBorder="1" applyFont="1" applyNumberFormat="1">
      <alignment horizontal="center" shrinkToFit="0" vertical="center" wrapText="1"/>
    </xf>
    <xf borderId="18" fillId="2" fontId="1" numFmtId="165" xfId="0" applyAlignment="1" applyBorder="1" applyFont="1" applyNumberFormat="1">
      <alignment horizontal="center" shrinkToFit="0" vertical="center" wrapText="1"/>
    </xf>
    <xf borderId="19" fillId="2" fontId="1" numFmtId="165" xfId="0" applyAlignment="1" applyBorder="1" applyFont="1" applyNumberFormat="1">
      <alignment horizontal="center" shrinkToFit="0" vertical="center" wrapText="1"/>
    </xf>
    <xf borderId="0" fillId="0" fontId="2" numFmtId="165" xfId="0" applyAlignment="1" applyFont="1" applyNumberFormat="1">
      <alignment horizontal="center" shrinkToFit="0" vertical="center" wrapText="1"/>
    </xf>
    <xf borderId="20" fillId="0" fontId="2" numFmtId="0" xfId="0" applyAlignment="1" applyBorder="1" applyFont="1">
      <alignment horizontal="center" shrinkToFit="0" vertical="center" wrapText="1"/>
    </xf>
    <xf borderId="21" fillId="0" fontId="2" numFmtId="4" xfId="0" applyAlignment="1" applyBorder="1" applyFont="1" applyNumberFormat="1">
      <alignment horizontal="center" readingOrder="0" shrinkToFit="0" vertical="center" wrapText="1"/>
    </xf>
    <xf borderId="0" fillId="0" fontId="2" numFmtId="164" xfId="0" applyAlignment="1" applyFont="1" applyNumberFormat="1">
      <alignment horizontal="center" shrinkToFit="0" vertical="center" wrapText="1"/>
    </xf>
    <xf borderId="22" fillId="0" fontId="2" numFmtId="164" xfId="0" applyAlignment="1" applyBorder="1" applyFont="1" applyNumberFormat="1">
      <alignment horizontal="center" readingOrder="0" shrinkToFit="0" vertical="center" wrapText="1"/>
    </xf>
    <xf borderId="23" fillId="0" fontId="2" numFmtId="0" xfId="0" applyAlignment="1" applyBorder="1" applyFont="1">
      <alignment horizontal="center" shrinkToFit="0" vertical="center" wrapText="1"/>
    </xf>
    <xf borderId="21" fillId="0" fontId="2" numFmtId="0" xfId="0" applyAlignment="1" applyBorder="1" applyFont="1">
      <alignment horizontal="center" shrinkToFit="0" vertical="center" wrapText="1"/>
    </xf>
    <xf borderId="23" fillId="0" fontId="2" numFmtId="165" xfId="0" applyAlignment="1" applyBorder="1" applyFont="1" applyNumberFormat="1">
      <alignment horizontal="center" shrinkToFit="0" vertical="center" wrapText="1"/>
    </xf>
    <xf borderId="24" fillId="0" fontId="2" numFmtId="165" xfId="0" applyAlignment="1" applyBorder="1" applyFont="1" applyNumberFormat="1">
      <alignment horizontal="center" shrinkToFit="0" vertical="center" wrapText="1"/>
    </xf>
    <xf borderId="25" fillId="0" fontId="2" numFmtId="165" xfId="0" applyAlignment="1" applyBorder="1" applyFont="1" applyNumberFormat="1">
      <alignment horizontal="center" shrinkToFit="0" vertical="center" wrapText="1"/>
    </xf>
    <xf borderId="26" fillId="0" fontId="5" numFmtId="0" xfId="0" applyAlignment="1" applyBorder="1" applyFont="1">
      <alignment horizontal="center" readingOrder="0" shrinkToFit="0" vertical="center" wrapText="1"/>
    </xf>
    <xf borderId="0" fillId="0" fontId="1" numFmtId="0" xfId="0" applyAlignment="1" applyFont="1">
      <alignment readingOrder="0" shrinkToFit="0" vertical="center" wrapText="1"/>
    </xf>
    <xf borderId="0" fillId="0" fontId="6" numFmtId="0" xfId="0" applyAlignment="1" applyFont="1">
      <alignment horizontal="center" vertical="center"/>
    </xf>
    <xf borderId="0" fillId="0" fontId="7" numFmtId="0" xfId="0" applyFont="1"/>
    <xf borderId="27" fillId="0" fontId="3" numFmtId="0" xfId="0" applyBorder="1" applyFont="1"/>
    <xf borderId="0" fillId="0" fontId="8" numFmtId="0" xfId="0" applyAlignment="1" applyFont="1">
      <alignment horizontal="left" readingOrder="0" vertical="center"/>
    </xf>
    <xf borderId="28" fillId="0" fontId="9" numFmtId="0" xfId="0" applyAlignment="1" applyBorder="1" applyFont="1">
      <alignment horizontal="left" readingOrder="0" vertical="center"/>
    </xf>
    <xf borderId="29" fillId="0" fontId="9" numFmtId="0" xfId="0" applyAlignment="1" applyBorder="1" applyFont="1">
      <alignment horizontal="left" readingOrder="0" vertical="center"/>
    </xf>
    <xf borderId="30" fillId="0" fontId="3" numFmtId="0" xfId="0" applyBorder="1" applyFont="1"/>
    <xf borderId="31" fillId="0" fontId="3" numFmtId="0" xfId="0" applyBorder="1" applyFont="1"/>
    <xf borderId="32" fillId="0" fontId="10" numFmtId="0" xfId="0" applyAlignment="1" applyBorder="1" applyFont="1">
      <alignment horizontal="left" readingOrder="0" shrinkToFit="0" vertical="center" wrapText="1"/>
    </xf>
    <xf borderId="0" fillId="0" fontId="10" numFmtId="0" xfId="0" applyAlignment="1" applyFont="1">
      <alignment horizontal="left" readingOrder="0" shrinkToFit="0" vertical="center" wrapText="1"/>
    </xf>
    <xf borderId="33" fillId="0" fontId="3" numFmtId="0" xfId="0" applyBorder="1" applyFont="1"/>
    <xf borderId="34" fillId="0" fontId="3" numFmtId="0" xfId="0" applyBorder="1" applyFont="1"/>
    <xf borderId="35" fillId="0" fontId="2" numFmtId="0" xfId="0" applyAlignment="1" applyBorder="1" applyFont="1">
      <alignment readingOrder="0" shrinkToFit="0" vertical="center" wrapText="1"/>
    </xf>
    <xf borderId="36" fillId="0" fontId="3" numFmtId="0" xfId="0" applyBorder="1" applyFont="1"/>
    <xf borderId="37" fillId="0" fontId="3" numFmtId="0" xfId="0" applyBorder="1" applyFont="1"/>
    <xf borderId="3" fillId="3" fontId="11" numFmtId="0" xfId="0" applyAlignment="1" applyBorder="1" applyFill="1" applyFont="1">
      <alignment vertical="center"/>
    </xf>
    <xf borderId="38" fillId="3" fontId="11" numFmtId="0" xfId="0" applyAlignment="1" applyBorder="1" applyFont="1">
      <alignment horizontal="center" vertical="center"/>
    </xf>
    <xf borderId="3" fillId="0" fontId="2" numFmtId="0" xfId="0" applyAlignment="1" applyBorder="1" applyFont="1">
      <alignment shrinkToFit="0" vertical="center" wrapText="1"/>
    </xf>
    <xf borderId="3" fillId="0" fontId="2" numFmtId="0" xfId="0" applyAlignment="1" applyBorder="1" applyFont="1">
      <alignment horizontal="center" vertical="center"/>
    </xf>
    <xf borderId="38" fillId="0" fontId="2" numFmtId="9" xfId="0" applyAlignment="1" applyBorder="1" applyFont="1" applyNumberFormat="1">
      <alignment horizontal="center" vertical="center"/>
    </xf>
    <xf borderId="39" fillId="0" fontId="10" numFmtId="0" xfId="0" applyAlignment="1" applyBorder="1" applyFont="1">
      <alignment horizontal="left" shrinkToFit="0" vertical="center" wrapText="1"/>
    </xf>
    <xf borderId="0" fillId="0" fontId="10" numFmtId="0" xfId="0" applyAlignment="1" applyFont="1">
      <alignment horizontal="left" shrinkToFit="0" vertical="center" wrapText="1"/>
    </xf>
    <xf borderId="33" fillId="0" fontId="6" numFmtId="0" xfId="0" applyAlignment="1" applyBorder="1" applyFont="1">
      <alignment horizontal="center" vertical="center"/>
    </xf>
    <xf borderId="0" fillId="0" fontId="12" numFmtId="0" xfId="0" applyAlignment="1" applyFont="1">
      <alignment horizontal="center" vertical="center"/>
    </xf>
    <xf borderId="0" fillId="0" fontId="12" numFmtId="164" xfId="0" applyAlignment="1" applyFont="1" applyNumberFormat="1">
      <alignment horizontal="center" vertical="center"/>
    </xf>
    <xf borderId="28" fillId="4" fontId="13" numFmtId="0" xfId="0" applyAlignment="1" applyBorder="1" applyFill="1" applyFont="1">
      <alignment horizontal="center" vertical="center"/>
    </xf>
    <xf borderId="34" fillId="0" fontId="6" numFmtId="0" xfId="0" applyAlignment="1" applyBorder="1" applyFont="1">
      <alignment horizontal="center" vertical="center"/>
    </xf>
    <xf borderId="40" fillId="0" fontId="3" numFmtId="0" xfId="0" applyBorder="1" applyFont="1"/>
    <xf borderId="3" fillId="5" fontId="14" numFmtId="4" xfId="0" applyAlignment="1" applyBorder="1" applyFill="1" applyFont="1" applyNumberFormat="1">
      <alignment readingOrder="0"/>
    </xf>
    <xf borderId="0" fillId="4" fontId="13" numFmtId="0" xfId="0" applyAlignment="1" applyFont="1">
      <alignment horizontal="center" readingOrder="0"/>
    </xf>
    <xf borderId="41" fillId="0" fontId="2" numFmtId="0" xfId="0" applyAlignment="1" applyBorder="1" applyFont="1">
      <alignment readingOrder="0" shrinkToFit="0" vertical="center" wrapText="1"/>
    </xf>
    <xf borderId="42" fillId="0" fontId="3" numFmtId="0" xfId="0" applyBorder="1" applyFont="1"/>
    <xf borderId="43" fillId="0" fontId="3" numFmtId="0" xfId="0" applyBorder="1" applyFont="1"/>
    <xf borderId="44" fillId="0" fontId="6" numFmtId="0" xfId="0" applyAlignment="1" applyBorder="1" applyFont="1">
      <alignment horizontal="center" vertical="center"/>
    </xf>
    <xf borderId="45" fillId="0" fontId="6" numFmtId="0" xfId="0" applyAlignment="1" applyBorder="1" applyFont="1">
      <alignment horizontal="center" vertical="center"/>
    </xf>
    <xf borderId="46" fillId="4" fontId="13" numFmtId="0" xfId="0" applyAlignment="1" applyBorder="1" applyFont="1">
      <alignment horizontal="center" vertical="bottom"/>
    </xf>
    <xf borderId="47" fillId="4" fontId="13" numFmtId="0" xfId="0" applyAlignment="1" applyBorder="1" applyFont="1">
      <alignment horizontal="center" vertical="bottom"/>
    </xf>
    <xf borderId="46" fillId="4" fontId="15" numFmtId="0" xfId="0" applyAlignment="1" applyBorder="1" applyFont="1">
      <alignment horizontal="center" readingOrder="0" vertical="center"/>
    </xf>
    <xf borderId="47" fillId="0" fontId="3" numFmtId="0" xfId="0" applyBorder="1" applyFont="1"/>
    <xf borderId="48" fillId="0" fontId="3" numFmtId="0" xfId="0" applyBorder="1" applyFont="1"/>
    <xf borderId="49" fillId="0" fontId="16" numFmtId="0" xfId="0" applyAlignment="1" applyBorder="1" applyFont="1">
      <alignment horizontal="center" vertical="center"/>
    </xf>
    <xf borderId="0" fillId="0" fontId="16" numFmtId="0" xfId="0" applyAlignment="1" applyFont="1">
      <alignment horizontal="center" vertical="center"/>
    </xf>
    <xf borderId="0" fillId="0" fontId="16" numFmtId="0" xfId="0" applyAlignment="1" applyFont="1">
      <alignment vertical="center"/>
    </xf>
    <xf borderId="0" fillId="0" fontId="7" numFmtId="0" xfId="0" applyAlignment="1" applyFont="1">
      <alignment horizontal="center"/>
    </xf>
    <xf borderId="29" fillId="6" fontId="17" numFmtId="0" xfId="0" applyAlignment="1" applyBorder="1" applyFill="1" applyFont="1">
      <alignment horizontal="center" shrinkToFit="0" vertical="center" wrapText="1"/>
    </xf>
    <xf borderId="30" fillId="6" fontId="17" numFmtId="0" xfId="0" applyAlignment="1" applyBorder="1" applyFont="1">
      <alignment horizontal="center" shrinkToFit="0" vertical="center" wrapText="1"/>
    </xf>
    <xf borderId="46" fillId="6" fontId="17" numFmtId="0" xfId="0" applyAlignment="1" applyBorder="1" applyFont="1">
      <alignment horizontal="center" shrinkToFit="0" vertical="center" wrapText="1"/>
    </xf>
    <xf borderId="0" fillId="0" fontId="18" numFmtId="167" xfId="0" applyAlignment="1" applyFont="1" applyNumberFormat="1">
      <alignment horizontal="center" vertical="center"/>
    </xf>
    <xf borderId="0" fillId="0" fontId="17" numFmtId="0" xfId="0" applyAlignment="1" applyFont="1">
      <alignment horizontal="center" shrinkToFit="0" vertical="center" wrapText="1"/>
    </xf>
    <xf borderId="0" fillId="0" fontId="7" numFmtId="0" xfId="0" applyAlignment="1" applyFont="1">
      <alignment horizontal="center" vertical="center"/>
    </xf>
    <xf borderId="50" fillId="0" fontId="3" numFmtId="0" xfId="0" applyBorder="1" applyFont="1"/>
    <xf borderId="44" fillId="6" fontId="17" numFmtId="0" xfId="0" applyAlignment="1" applyBorder="1" applyFont="1">
      <alignment horizontal="center" shrinkToFit="0" vertical="center" wrapText="1"/>
    </xf>
    <xf borderId="51" fillId="7" fontId="19" numFmtId="0" xfId="0" applyAlignment="1" applyBorder="1" applyFill="1" applyFont="1">
      <alignment horizontal="center" readingOrder="0" shrinkToFit="0" vertical="center" wrapText="1"/>
    </xf>
    <xf borderId="52" fillId="7" fontId="19" numFmtId="0" xfId="0" applyAlignment="1" applyBorder="1" applyFont="1">
      <alignment horizontal="center" readingOrder="0" shrinkToFit="0" vertical="center" wrapText="1"/>
    </xf>
    <xf borderId="53" fillId="7" fontId="19" numFmtId="0" xfId="0" applyAlignment="1" applyBorder="1" applyFont="1">
      <alignment horizontal="center" readingOrder="0" shrinkToFit="0" vertical="center" wrapText="1"/>
    </xf>
    <xf borderId="0" fillId="0" fontId="12" numFmtId="0" xfId="0" applyAlignment="1" applyFont="1">
      <alignment horizontal="center" shrinkToFit="0" vertical="center" wrapText="1"/>
    </xf>
    <xf borderId="54" fillId="7" fontId="19" numFmtId="0" xfId="0" applyAlignment="1" applyBorder="1" applyFont="1">
      <alignment horizontal="center" readingOrder="0" shrinkToFit="0" vertical="center" wrapText="1"/>
    </xf>
    <xf borderId="55" fillId="7" fontId="19" numFmtId="0" xfId="0" applyAlignment="1" applyBorder="1" applyFont="1">
      <alignment horizontal="center" readingOrder="0" shrinkToFit="0" vertical="center" wrapText="1"/>
    </xf>
    <xf borderId="0" fillId="0" fontId="19" numFmtId="167" xfId="0" applyAlignment="1" applyFont="1" applyNumberFormat="1">
      <alignment horizontal="center" shrinkToFit="0" vertical="center" wrapText="1"/>
    </xf>
    <xf borderId="56" fillId="7" fontId="19" numFmtId="0" xfId="0" applyAlignment="1" applyBorder="1" applyFont="1">
      <alignment horizontal="center" readingOrder="0" shrinkToFit="0" vertical="center" wrapText="1"/>
    </xf>
    <xf borderId="57" fillId="0" fontId="2" numFmtId="0" xfId="0" applyAlignment="1" applyBorder="1" applyFont="1">
      <alignment horizontal="left" vertical="center"/>
    </xf>
    <xf borderId="0" fillId="0" fontId="2" numFmtId="0" xfId="0" applyAlignment="1" applyFont="1">
      <alignment horizontal="left" vertical="center"/>
    </xf>
    <xf borderId="58" fillId="8" fontId="2" numFmtId="168" xfId="0" applyAlignment="1" applyBorder="1" applyFill="1" applyFont="1" applyNumberFormat="1">
      <alignment horizontal="center" shrinkToFit="0" vertical="center" wrapText="1"/>
    </xf>
    <xf borderId="59" fillId="8" fontId="2" numFmtId="169" xfId="0" applyAlignment="1" applyBorder="1" applyFont="1" applyNumberFormat="1">
      <alignment horizontal="center" readingOrder="0" shrinkToFit="0" vertical="center" wrapText="1"/>
    </xf>
    <xf borderId="60" fillId="8" fontId="2" numFmtId="170" xfId="0" applyAlignment="1" applyBorder="1" applyFont="1" applyNumberFormat="1">
      <alignment horizontal="center" shrinkToFit="0" vertical="center" wrapText="1"/>
    </xf>
    <xf borderId="0" fillId="0" fontId="2" numFmtId="168" xfId="0" applyAlignment="1" applyFont="1" applyNumberFormat="1">
      <alignment horizontal="center" shrinkToFit="0" vertical="center" wrapText="1"/>
    </xf>
    <xf borderId="61" fillId="9" fontId="2" numFmtId="168" xfId="0" applyAlignment="1" applyBorder="1" applyFill="1" applyFont="1" applyNumberFormat="1">
      <alignment horizontal="center" shrinkToFit="0" vertical="center" wrapText="1"/>
    </xf>
    <xf borderId="62" fillId="9" fontId="2" numFmtId="170" xfId="0" applyAlignment="1" applyBorder="1" applyFont="1" applyNumberFormat="1">
      <alignment horizontal="center" readingOrder="0" shrinkToFit="0" vertical="center" wrapText="1"/>
    </xf>
    <xf borderId="63" fillId="9" fontId="2" numFmtId="170" xfId="0" applyAlignment="1" applyBorder="1" applyFont="1" applyNumberFormat="1">
      <alignment horizontal="center" shrinkToFit="0" vertical="center" wrapText="1"/>
    </xf>
    <xf borderId="58" fillId="9" fontId="2" numFmtId="168" xfId="0" applyAlignment="1" applyBorder="1" applyFont="1" applyNumberFormat="1">
      <alignment horizontal="center" shrinkToFit="0" vertical="center" wrapText="1"/>
    </xf>
    <xf borderId="62" fillId="9" fontId="2" numFmtId="171" xfId="0" applyAlignment="1" applyBorder="1" applyFont="1" applyNumberFormat="1">
      <alignment horizontal="center" readingOrder="0" shrinkToFit="0" vertical="center" wrapText="1"/>
    </xf>
    <xf borderId="64" fillId="0" fontId="2" numFmtId="0" xfId="0" applyAlignment="1" applyBorder="1" applyFont="1">
      <alignment horizontal="left" shrinkToFit="0" vertical="center" wrapText="1"/>
    </xf>
    <xf borderId="65" fillId="8" fontId="2" numFmtId="168" xfId="0" applyAlignment="1" applyBorder="1" applyFont="1" applyNumberFormat="1">
      <alignment horizontal="center" shrinkToFit="0" vertical="center" wrapText="1"/>
    </xf>
    <xf borderId="3" fillId="8" fontId="2" numFmtId="170" xfId="0" applyAlignment="1" applyBorder="1" applyFont="1" applyNumberFormat="1">
      <alignment horizontal="center" readingOrder="0" shrinkToFit="0" vertical="center" wrapText="1"/>
    </xf>
    <xf borderId="66" fillId="8" fontId="2" numFmtId="170" xfId="0" applyAlignment="1" applyBorder="1" applyFont="1" applyNumberFormat="1">
      <alignment horizontal="center" shrinkToFit="0" vertical="center" wrapText="1"/>
    </xf>
    <xf borderId="3" fillId="8" fontId="2" numFmtId="169" xfId="0" applyAlignment="1" applyBorder="1" applyFont="1" applyNumberFormat="1">
      <alignment horizontal="center" readingOrder="0" shrinkToFit="0" vertical="center" wrapText="1"/>
    </xf>
    <xf borderId="65" fillId="9" fontId="2" numFmtId="168" xfId="0" applyAlignment="1" applyBorder="1" applyFont="1" applyNumberFormat="1">
      <alignment horizontal="center" shrinkToFit="0" vertical="center" wrapText="1"/>
    </xf>
    <xf borderId="67" fillId="9" fontId="2" numFmtId="170" xfId="0" applyAlignment="1" applyBorder="1" applyFont="1" applyNumberFormat="1">
      <alignment horizontal="center" readingOrder="0" shrinkToFit="0" vertical="center" wrapText="1"/>
    </xf>
    <xf borderId="68" fillId="9" fontId="2" numFmtId="170" xfId="0" applyAlignment="1" applyBorder="1" applyFont="1" applyNumberFormat="1">
      <alignment horizontal="center" shrinkToFit="0" vertical="center" wrapText="1"/>
    </xf>
    <xf borderId="69" fillId="9" fontId="2" numFmtId="168" xfId="0" applyAlignment="1" applyBorder="1" applyFont="1" applyNumberFormat="1">
      <alignment horizontal="center" shrinkToFit="0" vertical="center" wrapText="1"/>
    </xf>
    <xf borderId="67" fillId="9" fontId="2" numFmtId="171" xfId="0" applyAlignment="1" applyBorder="1" applyFont="1" applyNumberFormat="1">
      <alignment horizontal="center" readingOrder="0" shrinkToFit="0" vertical="center" wrapText="1"/>
    </xf>
    <xf borderId="64" fillId="0" fontId="2" numFmtId="0" xfId="0" applyAlignment="1" applyBorder="1" applyFont="1">
      <alignment horizontal="left" vertical="center"/>
    </xf>
    <xf borderId="70" fillId="8" fontId="1" numFmtId="168" xfId="0" applyAlignment="1" applyBorder="1" applyFont="1" applyNumberFormat="1">
      <alignment horizontal="center" readingOrder="0" shrinkToFit="0" vertical="center" wrapText="1"/>
    </xf>
    <xf borderId="71" fillId="0" fontId="3" numFmtId="0" xfId="0" applyBorder="1" applyFont="1"/>
    <xf borderId="72" fillId="0" fontId="3" numFmtId="0" xfId="0" applyBorder="1" applyFont="1"/>
    <xf borderId="65" fillId="8" fontId="2" numFmtId="168" xfId="0" applyAlignment="1" applyBorder="1" applyFont="1" applyNumberFormat="1">
      <alignment horizontal="center" readingOrder="0" shrinkToFit="0" vertical="center" wrapText="1"/>
    </xf>
    <xf borderId="73" fillId="8" fontId="2" numFmtId="169" xfId="0" applyAlignment="1" applyBorder="1" applyFont="1" applyNumberFormat="1">
      <alignment horizontal="center" shrinkToFit="0" vertical="center" wrapText="1"/>
    </xf>
    <xf borderId="74" fillId="8" fontId="2" numFmtId="170" xfId="0" applyAlignment="1" applyBorder="1" applyFont="1" applyNumberFormat="1">
      <alignment horizontal="center" shrinkToFit="0" vertical="center" wrapText="1"/>
    </xf>
    <xf borderId="0" fillId="0" fontId="2" numFmtId="3" xfId="0" applyAlignment="1" applyFont="1" applyNumberFormat="1">
      <alignment horizontal="center" shrinkToFit="0" vertical="center" wrapText="1"/>
    </xf>
    <xf borderId="69" fillId="9" fontId="2" numFmtId="3" xfId="0" applyAlignment="1" applyBorder="1" applyFont="1" applyNumberFormat="1">
      <alignment horizontal="center" shrinkToFit="0" vertical="center" wrapText="1"/>
    </xf>
    <xf borderId="75" fillId="8" fontId="1" numFmtId="168" xfId="0" applyAlignment="1" applyBorder="1" applyFont="1" applyNumberFormat="1">
      <alignment horizontal="center" shrinkToFit="0" vertical="center" wrapText="1"/>
    </xf>
    <xf borderId="76" fillId="0" fontId="3" numFmtId="0" xfId="0" applyBorder="1" applyFont="1"/>
    <xf borderId="77" fillId="0" fontId="3" numFmtId="0" xfId="0" applyBorder="1" applyFont="1"/>
    <xf borderId="78" fillId="0" fontId="3" numFmtId="0" xfId="0" applyBorder="1" applyFont="1"/>
    <xf borderId="79" fillId="0" fontId="3" numFmtId="0" xfId="0" applyBorder="1" applyFont="1"/>
    <xf borderId="80" fillId="0" fontId="3" numFmtId="0" xfId="0" applyBorder="1" applyFont="1"/>
    <xf borderId="73" fillId="8" fontId="2" numFmtId="170" xfId="0" applyAlignment="1" applyBorder="1" applyFont="1" applyNumberFormat="1">
      <alignment horizontal="center" readingOrder="0" shrinkToFit="0" vertical="center" wrapText="1"/>
    </xf>
    <xf borderId="74" fillId="8" fontId="2" numFmtId="170" xfId="0" applyAlignment="1" applyBorder="1" applyFont="1" applyNumberFormat="1">
      <alignment horizontal="center" readingOrder="0" shrinkToFit="0" vertical="center" wrapText="1"/>
    </xf>
    <xf borderId="64" fillId="0" fontId="2" numFmtId="172" xfId="0" applyAlignment="1" applyBorder="1" applyFont="1" applyNumberFormat="1">
      <alignment vertical="center"/>
    </xf>
    <xf borderId="0" fillId="0" fontId="2" numFmtId="172" xfId="0" applyAlignment="1" applyFont="1" applyNumberFormat="1">
      <alignment vertical="center"/>
    </xf>
    <xf borderId="35" fillId="8" fontId="2" numFmtId="0" xfId="0" applyAlignment="1" applyBorder="1" applyFont="1">
      <alignment horizontal="center" shrinkToFit="0" vertical="center" wrapText="1"/>
    </xf>
    <xf borderId="81" fillId="0" fontId="3" numFmtId="0" xfId="0" applyBorder="1" applyFont="1"/>
    <xf borderId="35" fillId="9" fontId="2" numFmtId="0" xfId="0" applyAlignment="1" applyBorder="1" applyFont="1">
      <alignment horizontal="center" shrinkToFit="0" vertical="center" wrapText="1"/>
    </xf>
    <xf borderId="64" fillId="0" fontId="16" numFmtId="0" xfId="0" applyAlignment="1" applyBorder="1" applyFont="1">
      <alignment horizontal="right" readingOrder="0" vertical="center"/>
    </xf>
    <xf borderId="0" fillId="0" fontId="2" numFmtId="0" xfId="0" applyAlignment="1" applyFont="1">
      <alignment horizontal="right" vertical="center"/>
    </xf>
    <xf borderId="82" fillId="8" fontId="2" numFmtId="1" xfId="0" applyAlignment="1" applyBorder="1" applyFont="1" applyNumberFormat="1">
      <alignment horizontal="center" shrinkToFit="0" vertical="center" wrapText="1"/>
    </xf>
    <xf borderId="83" fillId="8" fontId="2" numFmtId="170" xfId="0" applyAlignment="1" applyBorder="1" applyFont="1" applyNumberFormat="1">
      <alignment horizontal="center" readingOrder="0" shrinkToFit="0" vertical="center" wrapText="1"/>
    </xf>
    <xf borderId="68" fillId="8" fontId="2" numFmtId="170" xfId="0" applyAlignment="1" applyBorder="1" applyFont="1" applyNumberFormat="1">
      <alignment horizontal="center" shrinkToFit="0" vertical="center" wrapText="1"/>
    </xf>
    <xf borderId="0" fillId="0" fontId="2" numFmtId="170" xfId="0" applyAlignment="1" applyFont="1" applyNumberFormat="1">
      <alignment horizontal="center" shrinkToFit="0" vertical="center" wrapText="1"/>
    </xf>
    <xf borderId="0" fillId="0" fontId="2" numFmtId="49" xfId="0" applyAlignment="1" applyFont="1" applyNumberFormat="1">
      <alignment horizontal="center" readingOrder="0" shrinkToFit="0" vertical="center" wrapText="1"/>
    </xf>
    <xf borderId="69" fillId="9" fontId="2" numFmtId="49" xfId="0" applyAlignment="1" applyBorder="1" applyFont="1" applyNumberFormat="1">
      <alignment horizontal="center" readingOrder="0" shrinkToFit="0" vertical="center" wrapText="1"/>
    </xf>
    <xf borderId="84" fillId="9" fontId="2" numFmtId="170" xfId="0" applyAlignment="1" applyBorder="1" applyFont="1" applyNumberFormat="1">
      <alignment horizontal="center" shrinkToFit="0" vertical="center" wrapText="1"/>
    </xf>
    <xf borderId="67" fillId="9" fontId="2" numFmtId="170" xfId="0" applyAlignment="1" applyBorder="1" applyFont="1" applyNumberFormat="1">
      <alignment horizontal="center" shrinkToFit="0" vertical="center" wrapText="1"/>
    </xf>
    <xf borderId="85" fillId="0" fontId="16" numFmtId="0" xfId="0" applyAlignment="1" applyBorder="1" applyFont="1">
      <alignment horizontal="right" readingOrder="0" vertical="center"/>
    </xf>
    <xf borderId="86" fillId="8" fontId="2" numFmtId="170" xfId="0" applyAlignment="1" applyBorder="1" applyFont="1" applyNumberFormat="1">
      <alignment horizontal="center" readingOrder="0" shrinkToFit="0" vertical="center" wrapText="1"/>
    </xf>
    <xf borderId="87" fillId="9" fontId="2" numFmtId="49" xfId="0" applyAlignment="1" applyBorder="1" applyFont="1" applyNumberFormat="1">
      <alignment horizontal="center" readingOrder="0" shrinkToFit="0" vertical="center" wrapText="1"/>
    </xf>
    <xf borderId="84" fillId="9" fontId="2" numFmtId="170" xfId="0" applyAlignment="1" applyBorder="1" applyFont="1" applyNumberFormat="1">
      <alignment horizontal="center" readingOrder="0" shrinkToFit="0" vertical="center" wrapText="1"/>
    </xf>
    <xf borderId="64" fillId="0" fontId="2" numFmtId="172" xfId="0" applyAlignment="1" applyBorder="1" applyFont="1" applyNumberFormat="1">
      <alignment horizontal="left" vertical="center"/>
    </xf>
    <xf borderId="0" fillId="0" fontId="2" numFmtId="172" xfId="0" applyAlignment="1" applyFont="1" applyNumberFormat="1">
      <alignment horizontal="left" vertical="center"/>
    </xf>
    <xf borderId="67" fillId="9" fontId="2" numFmtId="164" xfId="0" applyAlignment="1" applyBorder="1" applyFont="1" applyNumberFormat="1">
      <alignment horizontal="center" readingOrder="0" shrinkToFit="0" vertical="center" wrapText="1"/>
    </xf>
    <xf borderId="88" fillId="0" fontId="16" numFmtId="0" xfId="0" applyAlignment="1" applyBorder="1" applyFont="1">
      <alignment horizontal="right" readingOrder="0" vertical="center"/>
    </xf>
    <xf borderId="89" fillId="8" fontId="2" numFmtId="1" xfId="0" applyAlignment="1" applyBorder="1" applyFont="1" applyNumberFormat="1">
      <alignment horizontal="center" shrinkToFit="0" vertical="center" wrapText="1"/>
    </xf>
    <xf borderId="90" fillId="8" fontId="2" numFmtId="170" xfId="0" applyAlignment="1" applyBorder="1" applyFont="1" applyNumberFormat="1">
      <alignment horizontal="center" readingOrder="0" shrinkToFit="0" vertical="center" wrapText="1"/>
    </xf>
    <xf borderId="91" fillId="8" fontId="2" numFmtId="170" xfId="0" applyAlignment="1" applyBorder="1" applyFont="1" applyNumberFormat="1">
      <alignment horizontal="center" shrinkToFit="0" vertical="center" wrapText="1"/>
    </xf>
    <xf borderId="92" fillId="9" fontId="2" numFmtId="49" xfId="0" applyAlignment="1" applyBorder="1" applyFont="1" applyNumberFormat="1">
      <alignment horizontal="center" readingOrder="0" shrinkToFit="0" vertical="center" wrapText="1"/>
    </xf>
    <xf borderId="93" fillId="9" fontId="2" numFmtId="170" xfId="0" applyAlignment="1" applyBorder="1" applyFont="1" applyNumberFormat="1">
      <alignment horizontal="center" readingOrder="0" shrinkToFit="0" vertical="center" wrapText="1"/>
    </xf>
    <xf borderId="91" fillId="9" fontId="2" numFmtId="170" xfId="0" applyAlignment="1" applyBorder="1" applyFont="1" applyNumberFormat="1">
      <alignment horizontal="center" shrinkToFit="0" vertical="center" wrapText="1"/>
    </xf>
    <xf borderId="93" fillId="9" fontId="2" numFmtId="164" xfId="0" applyAlignment="1" applyBorder="1" applyFont="1" applyNumberFormat="1">
      <alignment horizontal="center" readingOrder="0" shrinkToFit="0" vertical="center" wrapText="1"/>
    </xf>
    <xf borderId="49" fillId="0" fontId="20" numFmtId="0" xfId="0" applyAlignment="1" applyBorder="1" applyFont="1">
      <alignment horizontal="center" vertical="center"/>
    </xf>
    <xf borderId="0" fillId="0" fontId="20" numFmtId="0" xfId="0" applyAlignment="1" applyFont="1">
      <alignment horizontal="center" vertical="center"/>
    </xf>
    <xf borderId="34" fillId="0" fontId="20" numFmtId="0" xfId="0" applyAlignment="1" applyBorder="1" applyFont="1">
      <alignment horizontal="center" vertical="center"/>
    </xf>
    <xf borderId="94" fillId="0" fontId="20" numFmtId="0" xfId="0" applyAlignment="1" applyBorder="1" applyFont="1">
      <alignment horizontal="center" vertical="center"/>
    </xf>
    <xf borderId="95" fillId="0" fontId="20" numFmtId="0" xfId="0" applyAlignment="1" applyBorder="1" applyFont="1">
      <alignment horizontal="center" vertical="center"/>
    </xf>
    <xf borderId="96" fillId="0" fontId="20" numFmtId="0" xfId="0" applyAlignment="1" applyBorder="1" applyFont="1">
      <alignment horizontal="center" vertical="center"/>
    </xf>
    <xf borderId="0" fillId="0" fontId="2" numFmtId="173" xfId="0" applyAlignment="1" applyFont="1" applyNumberFormat="1">
      <alignment horizontal="center" shrinkToFit="0" vertical="center" wrapText="1"/>
    </xf>
    <xf borderId="33" fillId="0" fontId="2" numFmtId="173" xfId="0" applyAlignment="1" applyBorder="1" applyFont="1" applyNumberFormat="1">
      <alignment horizontal="center" shrinkToFit="0" vertical="center" wrapText="1"/>
    </xf>
    <xf borderId="34" fillId="0" fontId="7" numFmtId="0" xfId="0" applyBorder="1" applyFont="1"/>
    <xf borderId="49" fillId="0" fontId="2" numFmtId="173" xfId="0" applyAlignment="1" applyBorder="1" applyFont="1" applyNumberFormat="1">
      <alignment horizontal="center" shrinkToFit="0" vertical="center" wrapText="1"/>
    </xf>
    <xf borderId="97" fillId="0" fontId="7" numFmtId="0" xfId="0" applyBorder="1" applyFont="1"/>
    <xf borderId="98" fillId="0" fontId="21" numFmtId="0" xfId="0" applyAlignment="1" applyBorder="1" applyFont="1">
      <alignment horizontal="left" vertical="center"/>
    </xf>
    <xf borderId="0" fillId="0" fontId="21" numFmtId="0" xfId="0" applyAlignment="1" applyFont="1">
      <alignment horizontal="left" vertical="center"/>
    </xf>
    <xf borderId="99" fillId="8" fontId="21" numFmtId="164" xfId="0" applyAlignment="1" applyBorder="1" applyFont="1" applyNumberFormat="1">
      <alignment horizontal="right" shrinkToFit="0" vertical="center" wrapText="1"/>
    </xf>
    <xf borderId="100" fillId="0" fontId="3" numFmtId="0" xfId="0" applyBorder="1" applyFont="1"/>
    <xf borderId="101" fillId="0" fontId="3" numFmtId="0" xfId="0" applyBorder="1" applyFont="1"/>
    <xf borderId="0" fillId="0" fontId="21" numFmtId="164" xfId="0" applyAlignment="1" applyFont="1" applyNumberFormat="1">
      <alignment horizontal="center" shrinkToFit="0" vertical="center" wrapText="1"/>
    </xf>
    <xf borderId="102" fillId="8" fontId="21" numFmtId="164" xfId="0" applyAlignment="1" applyBorder="1" applyFont="1" applyNumberFormat="1">
      <alignment horizontal="right" shrinkToFit="0" vertical="center" wrapText="1"/>
    </xf>
    <xf borderId="103" fillId="0" fontId="3" numFmtId="0" xfId="0" applyBorder="1" applyFont="1"/>
    <xf borderId="0" fillId="0" fontId="21" numFmtId="164" xfId="0" applyAlignment="1" applyFont="1" applyNumberFormat="1">
      <alignment horizontal="right" shrinkToFit="0" vertical="center" wrapText="1"/>
    </xf>
    <xf borderId="102" fillId="9" fontId="21" numFmtId="164" xfId="0" applyAlignment="1" applyBorder="1" applyFont="1" applyNumberFormat="1">
      <alignment horizontal="right" shrinkToFit="0" vertical="center" wrapText="1"/>
    </xf>
    <xf borderId="8" fillId="9" fontId="21" numFmtId="164" xfId="0" applyAlignment="1" applyBorder="1" applyFont="1" applyNumberFormat="1">
      <alignment horizontal="right" shrinkToFit="0" vertical="center" wrapText="1"/>
    </xf>
    <xf borderId="104" fillId="0" fontId="7" numFmtId="0" xfId="0" applyAlignment="1" applyBorder="1" applyFont="1">
      <alignment horizontal="left" vertical="center"/>
    </xf>
    <xf borderId="0" fillId="0" fontId="7" numFmtId="0" xfId="0" applyAlignment="1" applyFont="1">
      <alignment horizontal="left" vertical="center"/>
    </xf>
    <xf borderId="102" fillId="8" fontId="7" numFmtId="164" xfId="0" applyAlignment="1" applyBorder="1" applyFont="1" applyNumberFormat="1">
      <alignment horizontal="right" shrinkToFit="0" vertical="center" wrapText="1"/>
    </xf>
    <xf borderId="0" fillId="0" fontId="7" numFmtId="165" xfId="0" applyAlignment="1" applyFont="1" applyNumberFormat="1">
      <alignment horizontal="center" shrinkToFit="0" vertical="center" wrapText="1"/>
    </xf>
    <xf borderId="0" fillId="0" fontId="7" numFmtId="164" xfId="0" applyAlignment="1" applyFont="1" applyNumberFormat="1">
      <alignment horizontal="right" shrinkToFit="0" vertical="center" wrapText="1"/>
    </xf>
    <xf borderId="102" fillId="9" fontId="7" numFmtId="164" xfId="0" applyAlignment="1" applyBorder="1" applyFont="1" applyNumberFormat="1">
      <alignment horizontal="right" shrinkToFit="0" vertical="center" wrapText="1"/>
    </xf>
    <xf borderId="8" fillId="9" fontId="7" numFmtId="164" xfId="0" applyAlignment="1" applyBorder="1" applyFont="1" applyNumberFormat="1">
      <alignment horizontal="right" shrinkToFit="0" vertical="center" wrapText="1"/>
    </xf>
    <xf borderId="102" fillId="8" fontId="7" numFmtId="165" xfId="0" applyAlignment="1" applyBorder="1" applyFont="1" applyNumberFormat="1">
      <alignment horizontal="right" shrinkToFit="0" vertical="center" wrapText="1"/>
    </xf>
    <xf borderId="0" fillId="0" fontId="7" numFmtId="165" xfId="0" applyAlignment="1" applyFont="1" applyNumberFormat="1">
      <alignment horizontal="right" shrinkToFit="0" vertical="center" wrapText="1"/>
    </xf>
    <xf borderId="102" fillId="9" fontId="7" numFmtId="165" xfId="0" applyAlignment="1" applyBorder="1" applyFont="1" applyNumberFormat="1">
      <alignment horizontal="right" shrinkToFit="0" vertical="center" wrapText="1"/>
    </xf>
    <xf borderId="8" fillId="9" fontId="7" numFmtId="165" xfId="0" applyAlignment="1" applyBorder="1" applyFont="1" applyNumberFormat="1">
      <alignment horizontal="right" shrinkToFit="0" vertical="center" wrapText="1"/>
    </xf>
    <xf borderId="105" fillId="8" fontId="7" numFmtId="165" xfId="0" applyAlignment="1" applyBorder="1" applyFont="1" applyNumberFormat="1">
      <alignment horizontal="right" shrinkToFit="0" vertical="center" wrapText="1"/>
    </xf>
    <xf borderId="106" fillId="0" fontId="3" numFmtId="0" xfId="0" applyBorder="1" applyFont="1"/>
    <xf borderId="107" fillId="0" fontId="3" numFmtId="0" xfId="0" applyBorder="1" applyFont="1"/>
    <xf borderId="0" fillId="0" fontId="7" numFmtId="165" xfId="0" applyAlignment="1" applyFont="1" applyNumberFormat="1">
      <alignment horizontal="center" readingOrder="0" shrinkToFit="0" vertical="center" wrapText="1"/>
    </xf>
    <xf borderId="108" fillId="0" fontId="7" numFmtId="165" xfId="0" applyAlignment="1" applyBorder="1" applyFont="1" applyNumberFormat="1">
      <alignment horizontal="center" readingOrder="0" shrinkToFit="0" vertical="center" wrapText="1"/>
    </xf>
    <xf borderId="109" fillId="0" fontId="3" numFmtId="0" xfId="0" applyBorder="1" applyFont="1"/>
    <xf borderId="110" fillId="0" fontId="3" numFmtId="0" xfId="0" applyBorder="1" applyFont="1"/>
    <xf borderId="111" fillId="0" fontId="7" numFmtId="165" xfId="0" applyAlignment="1" applyBorder="1" applyFont="1" applyNumberFormat="1">
      <alignment horizontal="center" readingOrder="0" shrinkToFit="0" vertical="center" wrapText="1"/>
    </xf>
    <xf borderId="112" fillId="0" fontId="3" numFmtId="0" xfId="0" applyBorder="1" applyFont="1"/>
    <xf borderId="35" fillId="8" fontId="7" numFmtId="165" xfId="0" applyAlignment="1" applyBorder="1" applyFont="1" applyNumberFormat="1">
      <alignment horizontal="right" shrinkToFit="0" vertical="center" wrapText="1"/>
    </xf>
    <xf borderId="49" fillId="0" fontId="3" numFmtId="0" xfId="0" applyBorder="1" applyFont="1"/>
    <xf borderId="97" fillId="0" fontId="3" numFmtId="0" xfId="0" applyBorder="1" applyFont="1"/>
    <xf borderId="64" fillId="0" fontId="16" numFmtId="0" xfId="0" applyAlignment="1" applyBorder="1" applyFont="1">
      <alignment horizontal="right" vertical="center"/>
    </xf>
    <xf borderId="35" fillId="8" fontId="7" numFmtId="164" xfId="0" applyAlignment="1" applyBorder="1" applyFont="1" applyNumberFormat="1">
      <alignment horizontal="right" readingOrder="0" shrinkToFit="0" vertical="center" wrapText="1"/>
    </xf>
    <xf borderId="85" fillId="0" fontId="16" numFmtId="0" xfId="0" applyAlignment="1" applyBorder="1" applyFont="1">
      <alignment horizontal="right" vertical="center"/>
    </xf>
    <xf borderId="35" fillId="8" fontId="7" numFmtId="164" xfId="0" applyAlignment="1" applyBorder="1" applyFont="1" applyNumberFormat="1">
      <alignment horizontal="right" shrinkToFit="0" vertical="center" wrapText="1"/>
    </xf>
    <xf borderId="41" fillId="8" fontId="7" numFmtId="164" xfId="0" applyAlignment="1" applyBorder="1" applyFont="1" applyNumberFormat="1">
      <alignment horizontal="right" readingOrder="0" shrinkToFit="0" vertical="center" wrapText="1"/>
    </xf>
    <xf borderId="113" fillId="0" fontId="3" numFmtId="0" xfId="0" applyBorder="1" applyFont="1"/>
    <xf borderId="44" fillId="0" fontId="3" numFmtId="0" xfId="0" applyBorder="1" applyFont="1"/>
    <xf borderId="45" fillId="0" fontId="3" numFmtId="0" xfId="0" applyBorder="1" applyFont="1"/>
    <xf borderId="114" fillId="0" fontId="3" numFmtId="0" xfId="0" applyBorder="1" applyFont="1"/>
    <xf borderId="95" fillId="0" fontId="3" numFmtId="0" xfId="0" applyBorder="1" applyFont="1"/>
    <xf borderId="115" fillId="0" fontId="3" numFmtId="0" xfId="0" applyBorder="1" applyFont="1"/>
    <xf borderId="0" fillId="0" fontId="22" numFmtId="174" xfId="0" applyAlignment="1" applyFont="1" applyNumberFormat="1">
      <alignment horizontal="left" readingOrder="0" vertical="center"/>
    </xf>
    <xf borderId="0" fillId="0" fontId="23" numFmtId="174" xfId="0" applyAlignment="1" applyFont="1" applyNumberFormat="1">
      <alignment horizontal="left" vertical="center"/>
    </xf>
    <xf borderId="0" fillId="0" fontId="23" numFmtId="174" xfId="0" applyAlignment="1" applyFont="1" applyNumberFormat="1">
      <alignment vertical="center"/>
    </xf>
    <xf borderId="0" fillId="0" fontId="23" numFmtId="0" xfId="0" applyAlignment="1" applyFont="1">
      <alignment vertical="center"/>
    </xf>
    <xf borderId="0" fillId="0" fontId="24" numFmtId="174" xfId="0" applyAlignment="1" applyFont="1" applyNumberFormat="1">
      <alignment horizontal="center" shrinkToFit="0" vertical="center" wrapText="1"/>
    </xf>
    <xf borderId="0" fillId="0" fontId="1" numFmtId="173" xfId="0" applyAlignment="1" applyFont="1" applyNumberFormat="1">
      <alignment horizontal="right" shrinkToFit="0" vertical="center" wrapText="1"/>
    </xf>
    <xf borderId="0" fillId="0" fontId="1" numFmtId="0" xfId="0" applyAlignment="1" applyFont="1">
      <alignment horizontal="right" readingOrder="0" shrinkToFit="0" vertical="center" wrapText="1"/>
    </xf>
    <xf borderId="0" fillId="0" fontId="25" numFmtId="0" xfId="0" applyAlignment="1" applyFont="1">
      <alignment horizontal="right"/>
    </xf>
    <xf borderId="0" fillId="0" fontId="23" numFmtId="170" xfId="0" applyAlignment="1" applyFont="1" applyNumberFormat="1">
      <alignment vertical="center"/>
    </xf>
    <xf borderId="3" fillId="0" fontId="1" numFmtId="0" xfId="0" applyAlignment="1" applyBorder="1" applyFont="1">
      <alignment vertical="center"/>
    </xf>
    <xf borderId="38" fillId="0" fontId="1" numFmtId="0" xfId="0" applyAlignment="1" applyBorder="1" applyFont="1">
      <alignment horizontal="center" vertical="center"/>
    </xf>
    <xf borderId="73" fillId="8" fontId="2" numFmtId="170" xfId="0" applyAlignment="1" applyBorder="1" applyFont="1" applyNumberFormat="1">
      <alignment horizontal="center" shrinkToFit="0" vertical="center" wrapText="1"/>
    </xf>
    <xf borderId="29" fillId="0" fontId="26" numFmtId="0" xfId="0" applyBorder="1" applyFont="1"/>
    <xf borderId="30" fillId="0" fontId="2" numFmtId="0" xfId="0" applyBorder="1" applyFont="1"/>
    <xf borderId="31" fillId="0" fontId="2" numFmtId="0" xfId="0" applyBorder="1" applyFont="1"/>
    <xf borderId="33" fillId="0" fontId="26" numFmtId="0" xfId="0" applyBorder="1" applyFont="1"/>
    <xf borderId="0" fillId="0" fontId="2" numFmtId="0" xfId="0" applyFont="1"/>
    <xf borderId="34" fillId="0" fontId="2" numFmtId="0" xfId="0" applyBorder="1" applyFont="1"/>
    <xf borderId="7" fillId="6" fontId="11" numFmtId="0" xfId="0" applyAlignment="1" applyBorder="1" applyFont="1">
      <alignment horizontal="center" shrinkToFit="0" vertical="center" wrapText="1"/>
    </xf>
    <xf borderId="7" fillId="6" fontId="11" numFmtId="0" xfId="0" applyAlignment="1" applyBorder="1" applyFont="1">
      <alignment horizontal="center" readingOrder="0" shrinkToFit="0" vertical="center" wrapText="1"/>
    </xf>
    <xf borderId="7" fillId="0" fontId="1" numFmtId="9" xfId="0" applyAlignment="1" applyBorder="1" applyFont="1" applyNumberFormat="1">
      <alignment horizontal="center" vertical="center"/>
    </xf>
    <xf borderId="8" fillId="0" fontId="2" numFmtId="9" xfId="0" applyAlignment="1" applyBorder="1" applyFont="1" applyNumberFormat="1">
      <alignment horizontal="center" vertical="center"/>
    </xf>
    <xf borderId="7" fillId="0" fontId="2" numFmtId="9" xfId="0" applyAlignment="1" applyBorder="1" applyFont="1" applyNumberFormat="1">
      <alignment horizontal="center" vertical="center"/>
    </xf>
    <xf borderId="7" fillId="0" fontId="21" numFmtId="164" xfId="0" applyAlignment="1" applyBorder="1" applyFont="1" applyNumberFormat="1">
      <alignment horizontal="center" vertical="center"/>
    </xf>
    <xf borderId="0" fillId="0" fontId="2" numFmtId="171" xfId="0" applyFont="1" applyNumberFormat="1"/>
    <xf borderId="0" fillId="0" fontId="2" numFmtId="164" xfId="0" applyFont="1" applyNumberFormat="1"/>
    <xf borderId="7" fillId="0" fontId="1" numFmtId="0" xfId="0" applyAlignment="1" applyBorder="1" applyFont="1">
      <alignment horizontal="center" readingOrder="0" vertical="center"/>
    </xf>
    <xf borderId="7" fillId="0" fontId="2" numFmtId="9" xfId="0" applyAlignment="1" applyBorder="1" applyFont="1" applyNumberFormat="1">
      <alignment horizontal="center" readingOrder="0" vertical="center"/>
    </xf>
    <xf borderId="33" fillId="0" fontId="2" numFmtId="0" xfId="0" applyBorder="1" applyFont="1"/>
    <xf borderId="0" fillId="0" fontId="2" numFmtId="9" xfId="0" applyFont="1" applyNumberFormat="1"/>
    <xf borderId="0" fillId="0" fontId="27" numFmtId="174" xfId="0" applyAlignment="1" applyFont="1" applyNumberFormat="1">
      <alignment horizontal="left" vertical="center"/>
    </xf>
    <xf borderId="0" fillId="0" fontId="2" numFmtId="0" xfId="0" applyAlignment="1" applyFont="1">
      <alignment horizontal="center" readingOrder="0"/>
    </xf>
    <xf borderId="50" fillId="0" fontId="2" numFmtId="0" xfId="0" applyBorder="1" applyFont="1"/>
    <xf borderId="44" fillId="0" fontId="2" numFmtId="0" xfId="0" applyBorder="1" applyFont="1"/>
    <xf borderId="44" fillId="0" fontId="2" numFmtId="0" xfId="0" applyAlignment="1" applyBorder="1" applyFont="1">
      <alignment readingOrder="0" shrinkToFit="0" wrapText="1"/>
    </xf>
    <xf borderId="45" fillId="0" fontId="2"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15</xdr:col>
      <xdr:colOff>171450</xdr:colOff>
      <xdr:row>10</xdr:row>
      <xdr:rowOff>390525</xdr:rowOff>
    </xdr:from>
    <xdr:ext cx="3686175" cy="117157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15</xdr:col>
      <xdr:colOff>171450</xdr:colOff>
      <xdr:row>10</xdr:row>
      <xdr:rowOff>390525</xdr:rowOff>
    </xdr:from>
    <xdr:ext cx="3686175" cy="117157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552450</xdr:colOff>
      <xdr:row>0</xdr:row>
      <xdr:rowOff>123825</xdr:rowOff>
    </xdr:from>
    <xdr:ext cx="4067175" cy="127635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2D050"/>
    <pageSetUpPr/>
  </sheetPr>
  <sheetViews>
    <sheetView showGridLines="0" workbookViewId="0"/>
  </sheetViews>
  <sheetFormatPr customHeight="1" defaultColWidth="14.43" defaultRowHeight="15.0"/>
  <cols>
    <col customWidth="1" hidden="1" min="1" max="1" width="24.43"/>
    <col customWidth="1" min="2" max="4" width="24.43"/>
    <col customWidth="1" min="5" max="5" width="18.86"/>
    <col customWidth="1" min="6" max="8" width="24.43"/>
    <col customWidth="1" min="9" max="9" width="18.86"/>
    <col customWidth="1" min="10" max="10" width="12.43"/>
    <col customWidth="1" min="11" max="11" width="1.86"/>
    <col customWidth="1" min="12" max="14" width="12.43"/>
    <col customWidth="1" min="15" max="15" width="1.86"/>
    <col customWidth="1" min="16" max="18" width="12.43"/>
    <col customWidth="1" min="19" max="19" width="1.86"/>
    <col customWidth="1" min="20" max="22" width="12.43"/>
    <col customWidth="1" min="23" max="23" width="3.29"/>
    <col customWidth="1" min="24" max="26" width="12.43"/>
    <col customWidth="1" min="27" max="27" width="8.86"/>
    <col customWidth="1" min="28" max="28" width="12.71"/>
    <col customWidth="1" min="29" max="29" width="8.86"/>
    <col customWidth="1" min="30" max="30" width="20.86"/>
    <col customWidth="1" min="31" max="31" width="2.71"/>
    <col customWidth="1" min="32" max="32" width="20.86"/>
    <col customWidth="1" min="33" max="33" width="2.71"/>
    <col customWidth="1" min="34" max="34" width="20.86"/>
    <col customWidth="1" min="35" max="35" width="8.86"/>
    <col customWidth="1" min="36" max="36" width="24.0"/>
    <col customWidth="1" min="37" max="37" width="8.86"/>
    <col customWidth="1" min="38" max="38" width="19.14"/>
    <col customWidth="1" min="39" max="41" width="8.86"/>
    <col customWidth="1" min="42" max="42" width="11.14"/>
  </cols>
  <sheetData>
    <row r="1" ht="15.0" customHeight="1">
      <c r="B1" s="1" t="s">
        <v>0</v>
      </c>
      <c r="C1" s="2"/>
      <c r="D1" s="2"/>
      <c r="E1" s="2"/>
      <c r="F1" s="2"/>
      <c r="G1" s="3"/>
      <c r="H1" s="3"/>
      <c r="I1" s="4"/>
      <c r="J1" s="5"/>
      <c r="K1" s="4"/>
      <c r="L1" s="5"/>
      <c r="M1" s="5"/>
      <c r="N1" s="5"/>
      <c r="O1" s="4"/>
      <c r="P1" s="5"/>
      <c r="Q1" s="5"/>
      <c r="R1" s="5"/>
      <c r="S1" s="4"/>
      <c r="T1" s="5"/>
      <c r="U1" s="5"/>
    </row>
    <row r="2" ht="15.0" customHeight="1">
      <c r="B2" s="1" t="s">
        <v>1</v>
      </c>
      <c r="I2" s="4"/>
      <c r="J2" s="5"/>
      <c r="K2" s="4"/>
      <c r="L2" s="5"/>
      <c r="M2" s="5"/>
      <c r="N2" s="5"/>
      <c r="O2" s="4"/>
      <c r="P2" s="5"/>
      <c r="Q2" s="5"/>
      <c r="R2" s="5"/>
      <c r="S2" s="4"/>
      <c r="T2" s="5"/>
      <c r="U2" s="5"/>
    </row>
    <row r="3">
      <c r="B3" s="6" t="s">
        <v>2</v>
      </c>
      <c r="I3" s="4"/>
      <c r="J3" s="5"/>
      <c r="K3" s="4"/>
      <c r="L3" s="5"/>
      <c r="M3" s="5"/>
      <c r="N3" s="5"/>
      <c r="O3" s="4"/>
      <c r="P3" s="5"/>
      <c r="Q3" s="5"/>
      <c r="R3" s="5"/>
      <c r="S3" s="4"/>
      <c r="T3" s="5"/>
      <c r="U3" s="5"/>
      <c r="AB3" s="7" t="s">
        <v>3</v>
      </c>
    </row>
    <row r="4" ht="15.0" customHeight="1">
      <c r="B4" s="1" t="s">
        <v>4</v>
      </c>
      <c r="C4" s="2"/>
      <c r="D4" s="2"/>
      <c r="E4" s="2"/>
      <c r="F4" s="2"/>
      <c r="G4" s="3"/>
      <c r="H4" s="3"/>
      <c r="I4" s="4"/>
      <c r="J4" s="5"/>
      <c r="K4" s="4"/>
      <c r="L4" s="5"/>
      <c r="M4" s="5"/>
      <c r="N4" s="5"/>
      <c r="O4" s="4"/>
      <c r="P4" s="5"/>
      <c r="Q4" s="5"/>
      <c r="R4" s="5"/>
      <c r="S4" s="4"/>
      <c r="T4" s="5"/>
      <c r="U4" s="5"/>
      <c r="AB4" s="8" t="s">
        <v>5</v>
      </c>
    </row>
    <row r="5" ht="15.0" customHeight="1">
      <c r="B5" s="1" t="s">
        <v>6</v>
      </c>
      <c r="C5" s="2"/>
      <c r="D5" s="2"/>
      <c r="E5" s="2"/>
      <c r="F5" s="2"/>
      <c r="G5" s="3"/>
      <c r="H5" s="3"/>
      <c r="I5" s="4"/>
      <c r="J5" s="5"/>
      <c r="K5" s="4"/>
      <c r="L5" s="5"/>
      <c r="M5" s="5"/>
      <c r="N5" s="5"/>
      <c r="O5" s="4"/>
      <c r="P5" s="5"/>
      <c r="Q5" s="5"/>
      <c r="R5" s="5"/>
      <c r="S5" s="4"/>
      <c r="T5" s="5"/>
      <c r="U5" s="5"/>
      <c r="AB5" s="7" t="s">
        <v>7</v>
      </c>
      <c r="AO5" s="4" t="s">
        <v>8</v>
      </c>
    </row>
    <row r="6" ht="15.0" customHeight="1">
      <c r="A6" s="3"/>
      <c r="B6" s="2"/>
      <c r="C6" s="2"/>
      <c r="D6" s="2"/>
      <c r="F6" s="2"/>
      <c r="G6" s="3"/>
      <c r="H6" s="3"/>
      <c r="I6" s="4"/>
      <c r="J6" s="5"/>
      <c r="K6" s="4"/>
      <c r="L6" s="5"/>
      <c r="M6" s="5"/>
      <c r="N6" s="5"/>
      <c r="O6" s="4"/>
      <c r="P6" s="5"/>
      <c r="Q6" s="5"/>
      <c r="R6" s="5"/>
      <c r="S6" s="4"/>
      <c r="T6" s="5"/>
      <c r="U6" s="5"/>
      <c r="AB6" s="7"/>
      <c r="AO6" s="9">
        <v>2024.0</v>
      </c>
      <c r="AP6" s="10">
        <v>32490.0</v>
      </c>
    </row>
    <row r="7" ht="23.25" customHeight="1">
      <c r="A7" s="11" t="s">
        <v>9</v>
      </c>
      <c r="B7" s="12" t="s">
        <v>10</v>
      </c>
      <c r="C7" s="2"/>
      <c r="D7" s="13" t="s">
        <v>11</v>
      </c>
      <c r="F7" s="14" t="s">
        <v>12</v>
      </c>
      <c r="G7" s="15" t="s">
        <v>13</v>
      </c>
      <c r="H7" s="16" t="s">
        <v>14</v>
      </c>
      <c r="I7" s="4"/>
      <c r="J7" s="17" t="s">
        <v>15</v>
      </c>
      <c r="K7" s="4"/>
      <c r="L7" s="18" t="s">
        <v>16</v>
      </c>
      <c r="M7" s="19"/>
      <c r="N7" s="20"/>
      <c r="O7" s="4"/>
      <c r="P7" s="18" t="s">
        <v>17</v>
      </c>
      <c r="Q7" s="19"/>
      <c r="R7" s="20"/>
      <c r="S7" s="4"/>
      <c r="T7" s="18" t="s">
        <v>18</v>
      </c>
      <c r="U7" s="19"/>
      <c r="V7" s="20"/>
      <c r="W7" s="21"/>
      <c r="X7" s="18" t="s">
        <v>19</v>
      </c>
      <c r="Y7" s="19"/>
      <c r="Z7" s="20"/>
      <c r="AA7" s="7"/>
      <c r="AB7" s="7" t="s">
        <v>20</v>
      </c>
      <c r="AC7" s="7"/>
      <c r="AD7" s="17" t="s">
        <v>21</v>
      </c>
      <c r="AE7" s="7"/>
      <c r="AF7" s="17" t="s">
        <v>22</v>
      </c>
      <c r="AG7" s="7"/>
      <c r="AH7" s="17" t="s">
        <v>23</v>
      </c>
      <c r="AI7" s="7"/>
      <c r="AJ7" s="22" t="s">
        <v>24</v>
      </c>
      <c r="AK7" s="7"/>
      <c r="AL7" s="22" t="s">
        <v>25</v>
      </c>
      <c r="AM7" s="7"/>
      <c r="AN7" s="7"/>
      <c r="AO7" s="7"/>
      <c r="AP7" s="10">
        <f>AP6/2</f>
        <v>16245</v>
      </c>
    </row>
    <row r="8" ht="15.0" customHeight="1">
      <c r="A8" s="23"/>
      <c r="B8" s="24"/>
      <c r="C8" s="2"/>
      <c r="D8" s="25" t="s">
        <v>3</v>
      </c>
      <c r="F8" s="26"/>
      <c r="G8" s="27"/>
      <c r="H8" s="28"/>
      <c r="I8" s="4"/>
      <c r="J8" s="29" t="s">
        <v>26</v>
      </c>
      <c r="K8" s="4"/>
      <c r="L8" s="30" t="s">
        <v>26</v>
      </c>
      <c r="M8" s="30" t="s">
        <v>27</v>
      </c>
      <c r="N8" s="29" t="s">
        <v>28</v>
      </c>
      <c r="O8" s="4"/>
      <c r="P8" s="31" t="s">
        <v>26</v>
      </c>
      <c r="Q8" s="31" t="s">
        <v>27</v>
      </c>
      <c r="R8" s="17" t="s">
        <v>28</v>
      </c>
      <c r="S8" s="4"/>
      <c r="T8" s="31" t="s">
        <v>26</v>
      </c>
      <c r="U8" s="17" t="s">
        <v>27</v>
      </c>
      <c r="V8" s="32" t="s">
        <v>28</v>
      </c>
      <c r="W8" s="33"/>
      <c r="X8" s="31" t="s">
        <v>26</v>
      </c>
      <c r="Y8" s="17" t="s">
        <v>27</v>
      </c>
      <c r="Z8" s="32" t="s">
        <v>28</v>
      </c>
      <c r="AA8" s="7"/>
      <c r="AB8" s="7" t="s">
        <v>29</v>
      </c>
      <c r="AC8" s="7"/>
      <c r="AD8" s="29"/>
      <c r="AE8" s="7"/>
      <c r="AF8" s="29"/>
      <c r="AG8" s="7"/>
      <c r="AH8" s="29"/>
      <c r="AI8" s="7"/>
      <c r="AJ8" s="29"/>
      <c r="AK8" s="7"/>
      <c r="AL8" s="29"/>
      <c r="AM8" s="7"/>
      <c r="AN8" s="7"/>
      <c r="AO8" s="4"/>
    </row>
    <row r="9" ht="12.0" customHeight="1">
      <c r="A9" s="34"/>
      <c r="B9" s="35">
        <v>120000.0</v>
      </c>
      <c r="C9" s="36"/>
      <c r="D9" s="36"/>
      <c r="E9" s="36"/>
      <c r="F9" s="37" t="s">
        <v>29</v>
      </c>
      <c r="G9" s="38" t="str">
        <f>IF(B9&lt;&gt;"",$D$8,)</f>
        <v>Family</v>
      </c>
      <c r="H9" s="39" t="str">
        <f>IF(B9&lt;&gt;"",$D$8,)</f>
        <v>Family</v>
      </c>
      <c r="I9" s="4"/>
      <c r="J9" s="40">
        <f>IF('Health Benefits Cost'!B13&lt;&gt;"",25000,"-")</f>
        <v>25000</v>
      </c>
      <c r="K9" s="4"/>
      <c r="L9" s="41">
        <f>IF('Health Benefits Cost'!B13&lt;&gt;"",(ROUNDUP(MIN('Health Benefits Cost'!B13,250000),-3)),"-")</f>
        <v>175000</v>
      </c>
      <c r="M9" s="41">
        <f>IF('Health Benefits Cost'!B13&lt;&gt;"",(ROUNDUP(MIN(('Health Benefits Cost'!B13/52)*66.67%,900),0)),"-")</f>
        <v>900</v>
      </c>
      <c r="N9" s="42">
        <f>IF('Health Benefits Cost'!B13&lt;&gt;"",(ROUNDUP(MIN((66.7%*4500)+(50%*MAX(('Health Benefits Cost'!B13/12)-4500,0)),5000),0)),"-")</f>
        <v>5000</v>
      </c>
      <c r="O9" s="4"/>
      <c r="P9" s="41">
        <f>IF('Health Benefits Cost'!B13&lt;&gt;"",(ROUNDUP(MIN('Health Benefits Cost'!B13*2,250000),-3)),"-")</f>
        <v>250000</v>
      </c>
      <c r="Q9" s="41">
        <f>IF('Health Benefits Cost'!B13&lt;&gt;"",(ROUNDUP(MIN(('Health Benefits Cost'!B13/52)*70%,1155),0)),"-")</f>
        <v>1155</v>
      </c>
      <c r="R9" s="40">
        <f>IF('Health Benefits Cost'!B13&lt;&gt;"",(ROUNDUP(MIN(('Health Benefits Cost'!B13/12)*70%,5000),0)),"-")</f>
        <v>5000</v>
      </c>
      <c r="S9" s="4"/>
      <c r="T9" s="41">
        <f>IF('Health Benefits Cost'!B13&lt;&gt;"",(ROUNDUP(MIN('Health Benefits Cost'!B13*3,250000),-3)),"-")</f>
        <v>250000</v>
      </c>
      <c r="U9" s="41">
        <f>IF('Health Benefits Cost'!B13&lt;&gt;"",(ROUNDUP(MIN(('Health Benefits Cost'!B13/52)*75%,1155),0)),"-")</f>
        <v>1155</v>
      </c>
      <c r="V9" s="40">
        <f>IF('Health Benefits Cost'!B13&lt;&gt;"",(ROUNDUP(MIN(('Health Benefits Cost'!B13/12)*75%,5000),0)),"-")</f>
        <v>5000</v>
      </c>
      <c r="W9" s="33"/>
      <c r="X9" s="41">
        <f>IF('Health Benefits Cost'!B13&lt;&gt;"",(ROUNDUP(MIN('Health Benefits Cost'!B13*3,250000),-3)),"-")</f>
        <v>250000</v>
      </c>
      <c r="Y9" s="41">
        <f>IF('Health Benefits Cost'!B13&lt;&gt;"",(ROUNDUP(MIN(('Health Benefits Cost'!B13/52)*75%,1155),0)),"-")</f>
        <v>1155</v>
      </c>
      <c r="Z9" s="40">
        <f>IF('Health Benefits Cost'!B13&lt;&gt;"",(ROUNDUP(MIN(('Health Benefits Cost'!B13/12)*75%,5000),0)),"-")</f>
        <v>5000</v>
      </c>
      <c r="AA9" s="7"/>
      <c r="AC9" s="7"/>
      <c r="AD9" s="40">
        <f>IF('Health Benefits Cost'!B13&lt;&gt;"",MIN('Health Benefits Cost'!B13*3%,$AP$7),"-")</f>
        <v>5250</v>
      </c>
      <c r="AE9" s="7"/>
      <c r="AF9" s="40">
        <f>IF('Health Benefits Cost'!B13&lt;&gt;"",MIN('Health Benefits Cost'!B13*4%,$AP$7),"-")</f>
        <v>7000</v>
      </c>
      <c r="AG9" s="7"/>
      <c r="AH9" s="40">
        <f>IF('Health Benefits Cost'!B13&lt;&gt;"",MIN('Health Benefits Cost'!B13*5%,$AP$7),"-")</f>
        <v>8750</v>
      </c>
      <c r="AI9" s="7"/>
      <c r="AJ9" s="40">
        <f>IF('Health Benefits Cost'!B13&lt;&gt;"",MIN('Health Benefits Cost'!B13*6%,$AP$7),"-")</f>
        <v>10500</v>
      </c>
      <c r="AK9" s="7"/>
      <c r="AL9" s="40">
        <f>IF('Health Benefits Cost'!B13&lt;&gt;"",MIN('Health Benefits Cost'!B13*7%,$AP$7),"-")</f>
        <v>12250</v>
      </c>
      <c r="AM9" s="7"/>
      <c r="AN9" s="7"/>
      <c r="AO9" s="7"/>
      <c r="AP9" s="10"/>
    </row>
  </sheetData>
  <mergeCells count="11">
    <mergeCell ref="P7:R7"/>
    <mergeCell ref="T7:V7"/>
    <mergeCell ref="AO5:AP5"/>
    <mergeCell ref="AO8:AP8"/>
    <mergeCell ref="A7:A8"/>
    <mergeCell ref="B7:B8"/>
    <mergeCell ref="F7:F8"/>
    <mergeCell ref="G7:G8"/>
    <mergeCell ref="H7:H8"/>
    <mergeCell ref="L7:N7"/>
    <mergeCell ref="X7:Z7"/>
  </mergeCells>
  <dataValidations>
    <dataValidation type="list" allowBlank="1" showErrorMessage="1" sqref="D8">
      <formula1>$AB$3:$AB$4</formula1>
    </dataValidation>
    <dataValidation type="list" allowBlank="1" showErrorMessage="1" sqref="G9:H9">
      <formula1>$AB$3:$AB$5</formula1>
    </dataValidation>
    <dataValidation type="list" allowBlank="1" showErrorMessage="1" sqref="F9">
      <formula1>$AB$7:$AB$8</formula1>
    </dataValidation>
    <dataValidation type="decimal" allowBlank="1" showDropDown="1" showInputMessage="1" showErrorMessage="1" prompt="Enter a number between 0 and 99999999" sqref="B9">
      <formula1>0.0</formula1>
      <formula2>9.9999999E7</formula2>
    </dataValidation>
  </dataValidation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2D050"/>
    <pageSetUpPr/>
  </sheetPr>
  <sheetViews>
    <sheetView showGridLines="0" workbookViewId="0">
      <pane xSplit="3.0" topLeftCell="D1" activePane="topRight" state="frozen"/>
      <selection activeCell="E2" sqref="E2" pane="topRight"/>
    </sheetView>
  </sheetViews>
  <sheetFormatPr customHeight="1" defaultColWidth="14.43" defaultRowHeight="15.0"/>
  <cols>
    <col customWidth="1" min="1" max="1" width="5.43"/>
    <col customWidth="1" min="2" max="2" width="50.57"/>
    <col customWidth="1" min="3" max="3" width="3.14"/>
    <col customWidth="1" min="4" max="4" width="11.86"/>
    <col customWidth="1" min="5" max="5" width="12.43"/>
    <col customWidth="1" min="6" max="6" width="14.43"/>
    <col customWidth="1" min="7" max="7" width="2.43"/>
    <col customWidth="1" min="8" max="8" width="14.43"/>
    <col customWidth="1" min="9" max="9" width="18.86"/>
    <col customWidth="1" min="10" max="10" width="14.43"/>
    <col customWidth="1" min="11" max="11" width="4.43"/>
    <col customWidth="1" min="12" max="12" width="14.43"/>
    <col customWidth="1" min="13" max="13" width="13.14"/>
    <col customWidth="1" min="14" max="14" width="31.14"/>
    <col customWidth="1" min="15" max="15" width="2.43"/>
    <col customWidth="1" min="16" max="16" width="25.71"/>
    <col customWidth="1" min="17" max="17" width="18.86"/>
    <col customWidth="1" min="18" max="18" width="16.0"/>
    <col customWidth="1" min="19" max="19" width="5.0"/>
    <col customWidth="1" min="21" max="21" width="13.14"/>
    <col customWidth="1" min="22" max="22" width="16.0"/>
    <col customWidth="1" min="23" max="23" width="2.43"/>
    <col customWidth="1" min="24" max="24" width="18.43"/>
    <col customWidth="1" min="25" max="25" width="11.0"/>
    <col customWidth="1" min="26" max="26" width="20.86"/>
    <col customWidth="1" min="27" max="27" width="9.14"/>
  </cols>
  <sheetData>
    <row r="1" ht="15.0" customHeight="1">
      <c r="B1" s="43" t="s">
        <v>30</v>
      </c>
      <c r="E1" s="44" t="s">
        <v>31</v>
      </c>
      <c r="G1" s="9"/>
      <c r="H1" s="9"/>
      <c r="I1" s="9"/>
      <c r="J1" s="9"/>
      <c r="K1" s="9"/>
      <c r="L1" s="9"/>
      <c r="M1" s="9"/>
      <c r="N1" s="9"/>
      <c r="O1" s="45"/>
      <c r="P1" s="45"/>
      <c r="Q1" s="45"/>
      <c r="R1" s="45"/>
      <c r="S1" s="45"/>
      <c r="T1" s="45"/>
      <c r="U1" s="45"/>
      <c r="V1" s="45"/>
      <c r="W1" s="46"/>
      <c r="X1" s="46"/>
      <c r="Y1" s="46"/>
      <c r="Z1" s="46"/>
      <c r="AA1" s="46"/>
    </row>
    <row r="2" ht="35.25" customHeight="1">
      <c r="B2" s="47"/>
      <c r="E2" s="9"/>
      <c r="F2" s="9"/>
      <c r="G2" s="9"/>
      <c r="H2" s="9"/>
      <c r="I2" s="9"/>
      <c r="J2" s="9"/>
      <c r="K2" s="9"/>
      <c r="L2" s="9"/>
      <c r="M2" s="9"/>
      <c r="N2" s="9"/>
      <c r="O2" s="45"/>
      <c r="P2" s="45"/>
      <c r="Q2" s="45"/>
      <c r="R2" s="45"/>
      <c r="S2" s="45"/>
      <c r="T2" s="45"/>
      <c r="U2" s="45"/>
      <c r="V2" s="45"/>
      <c r="W2" s="46"/>
      <c r="X2" s="46"/>
      <c r="Y2" s="46"/>
      <c r="Z2" s="46"/>
      <c r="AA2" s="46"/>
    </row>
    <row r="3" ht="15.0" customHeight="1">
      <c r="B3" s="48"/>
      <c r="E3" s="9"/>
      <c r="F3" s="9"/>
      <c r="G3" s="9"/>
      <c r="H3" s="9"/>
      <c r="I3" s="9"/>
      <c r="J3" s="9"/>
      <c r="K3" s="9"/>
      <c r="L3" s="9"/>
      <c r="M3" s="9"/>
      <c r="N3" s="9"/>
      <c r="O3" s="45"/>
      <c r="P3" s="45"/>
      <c r="Q3" s="45"/>
      <c r="R3" s="45"/>
      <c r="S3" s="45"/>
      <c r="T3" s="45"/>
      <c r="U3" s="45"/>
      <c r="V3" s="45"/>
      <c r="W3" s="46"/>
      <c r="X3" s="46"/>
      <c r="Y3" s="46"/>
      <c r="Z3" s="46"/>
      <c r="AA3" s="46"/>
    </row>
    <row r="4" ht="22.5" customHeight="1">
      <c r="B4" s="49" t="s">
        <v>32</v>
      </c>
      <c r="E4" s="50" t="s">
        <v>33</v>
      </c>
      <c r="F4" s="51"/>
      <c r="G4" s="51"/>
      <c r="H4" s="51"/>
      <c r="I4" s="51"/>
      <c r="J4" s="51"/>
      <c r="K4" s="51"/>
      <c r="L4" s="51"/>
      <c r="M4" s="51"/>
      <c r="N4" s="51"/>
      <c r="O4" s="51"/>
      <c r="P4" s="51"/>
      <c r="Q4" s="51"/>
      <c r="R4" s="52"/>
      <c r="S4" s="45"/>
      <c r="T4" s="45"/>
      <c r="U4" s="45"/>
      <c r="V4" s="45"/>
      <c r="W4" s="46"/>
      <c r="X4" s="46"/>
      <c r="Y4" s="46"/>
      <c r="Z4" s="46"/>
      <c r="AA4" s="46"/>
    </row>
    <row r="5" ht="9.75" customHeight="1">
      <c r="A5" s="46"/>
      <c r="B5" s="53"/>
      <c r="C5" s="54"/>
      <c r="E5" s="55"/>
      <c r="R5" s="56"/>
      <c r="S5" s="45"/>
      <c r="T5" s="45"/>
      <c r="U5" s="45"/>
      <c r="V5" s="45"/>
      <c r="W5" s="46"/>
      <c r="X5" s="46"/>
      <c r="Y5" s="46"/>
      <c r="Z5" s="46"/>
      <c r="AA5" s="46"/>
    </row>
    <row r="6" ht="22.5" customHeight="1">
      <c r="A6" s="46"/>
      <c r="B6" s="53" t="s">
        <v>34</v>
      </c>
      <c r="C6" s="54"/>
      <c r="E6" s="57" t="s">
        <v>35</v>
      </c>
      <c r="F6" s="58"/>
      <c r="G6" s="58"/>
      <c r="H6" s="58"/>
      <c r="I6" s="58"/>
      <c r="J6" s="58"/>
      <c r="K6" s="58"/>
      <c r="L6" s="58"/>
      <c r="M6" s="58"/>
      <c r="N6" s="59"/>
      <c r="O6" s="45"/>
      <c r="P6" s="60" t="s">
        <v>36</v>
      </c>
      <c r="Q6" s="60" t="s">
        <v>37</v>
      </c>
      <c r="R6" s="61" t="s">
        <v>38</v>
      </c>
      <c r="S6" s="45"/>
      <c r="T6" s="45"/>
      <c r="U6" s="45"/>
      <c r="V6" s="45"/>
      <c r="W6" s="46"/>
      <c r="X6" s="46"/>
      <c r="Y6" s="46"/>
      <c r="Z6" s="46"/>
      <c r="AA6" s="46"/>
    </row>
    <row r="7" ht="48.75" customHeight="1">
      <c r="A7" s="46"/>
      <c r="B7" s="53" t="s">
        <v>39</v>
      </c>
      <c r="C7" s="54"/>
      <c r="E7" s="57" t="s">
        <v>40</v>
      </c>
      <c r="F7" s="58"/>
      <c r="G7" s="58"/>
      <c r="H7" s="58"/>
      <c r="I7" s="58"/>
      <c r="J7" s="58"/>
      <c r="K7" s="58"/>
      <c r="L7" s="58"/>
      <c r="M7" s="58"/>
      <c r="N7" s="59"/>
      <c r="O7" s="45"/>
      <c r="P7" s="62" t="s">
        <v>41</v>
      </c>
      <c r="Q7" s="63" t="s">
        <v>42</v>
      </c>
      <c r="R7" s="64">
        <v>0.09</v>
      </c>
      <c r="S7" s="45"/>
      <c r="T7" s="45"/>
      <c r="U7" s="45"/>
      <c r="V7" s="45"/>
      <c r="W7" s="46"/>
      <c r="X7" s="46"/>
      <c r="Y7" s="46"/>
      <c r="Z7" s="46"/>
      <c r="AA7" s="46"/>
    </row>
    <row r="8" ht="37.5" customHeight="1">
      <c r="A8" s="46"/>
      <c r="B8" s="53" t="s">
        <v>43</v>
      </c>
      <c r="C8" s="54"/>
      <c r="D8" s="2"/>
      <c r="E8" s="57" t="s">
        <v>44</v>
      </c>
      <c r="F8" s="58"/>
      <c r="G8" s="58"/>
      <c r="H8" s="58"/>
      <c r="I8" s="58"/>
      <c r="J8" s="58"/>
      <c r="K8" s="58"/>
      <c r="L8" s="58"/>
      <c r="M8" s="58"/>
      <c r="N8" s="59"/>
      <c r="O8" s="45"/>
      <c r="P8" s="62" t="s">
        <v>41</v>
      </c>
      <c r="Q8" s="63" t="s">
        <v>45</v>
      </c>
      <c r="R8" s="64">
        <v>0.08</v>
      </c>
      <c r="S8" s="45"/>
      <c r="T8" s="45"/>
      <c r="U8" s="45"/>
      <c r="V8" s="45"/>
      <c r="W8" s="46"/>
      <c r="X8" s="46"/>
      <c r="Y8" s="46"/>
      <c r="Z8" s="46"/>
      <c r="AA8" s="46"/>
    </row>
    <row r="9" ht="34.5" customHeight="1">
      <c r="A9" s="46"/>
      <c r="B9" s="65" t="s">
        <v>6</v>
      </c>
      <c r="C9" s="66"/>
      <c r="D9" s="2"/>
      <c r="E9" s="57" t="s">
        <v>46</v>
      </c>
      <c r="F9" s="58"/>
      <c r="G9" s="58"/>
      <c r="H9" s="58"/>
      <c r="I9" s="58"/>
      <c r="J9" s="58"/>
      <c r="K9" s="58"/>
      <c r="L9" s="58"/>
      <c r="M9" s="58"/>
      <c r="N9" s="59"/>
      <c r="O9" s="45"/>
      <c r="P9" s="62" t="s">
        <v>47</v>
      </c>
      <c r="Q9" s="63" t="s">
        <v>48</v>
      </c>
      <c r="R9" s="64">
        <v>0.07</v>
      </c>
      <c r="S9" s="45"/>
      <c r="T9" s="45"/>
      <c r="U9" s="45"/>
      <c r="V9" s="45"/>
      <c r="W9" s="46"/>
      <c r="X9" s="46"/>
      <c r="Y9" s="46"/>
      <c r="Z9" s="46"/>
      <c r="AA9" s="46"/>
    </row>
    <row r="10" ht="17.25" customHeight="1">
      <c r="A10" s="46"/>
      <c r="B10" s="2"/>
      <c r="C10" s="2"/>
      <c r="E10" s="67"/>
      <c r="F10" s="45"/>
      <c r="G10" s="45"/>
      <c r="H10" s="68"/>
      <c r="I10" s="68"/>
      <c r="J10" s="68"/>
      <c r="K10" s="68"/>
      <c r="L10" s="68"/>
      <c r="M10" s="69"/>
      <c r="N10" s="45"/>
      <c r="O10" s="45"/>
      <c r="P10" s="62" t="s">
        <v>49</v>
      </c>
      <c r="Q10" s="63" t="s">
        <v>50</v>
      </c>
      <c r="R10" s="64">
        <v>0.0</v>
      </c>
      <c r="S10" s="45"/>
      <c r="T10" s="45"/>
      <c r="U10" s="45"/>
      <c r="V10" s="45"/>
      <c r="W10" s="46"/>
      <c r="X10" s="46"/>
      <c r="Y10" s="46"/>
      <c r="Z10" s="46"/>
      <c r="AA10" s="46"/>
    </row>
    <row r="11" ht="30.75" customHeight="1">
      <c r="A11" s="46"/>
      <c r="B11" s="70" t="s">
        <v>10</v>
      </c>
      <c r="C11" s="2"/>
      <c r="E11" s="57" t="s">
        <v>51</v>
      </c>
      <c r="F11" s="58"/>
      <c r="G11" s="58"/>
      <c r="H11" s="58"/>
      <c r="I11" s="58"/>
      <c r="J11" s="58"/>
      <c r="K11" s="58"/>
      <c r="L11" s="58"/>
      <c r="M11" s="58"/>
      <c r="N11" s="59"/>
      <c r="O11" s="45"/>
      <c r="P11" s="45"/>
      <c r="Q11" s="45"/>
      <c r="R11" s="71"/>
      <c r="S11" s="45"/>
      <c r="T11" s="45"/>
      <c r="U11" s="45"/>
      <c r="V11" s="45"/>
      <c r="W11" s="46"/>
      <c r="X11" s="46"/>
      <c r="Y11" s="46"/>
      <c r="Z11" s="46"/>
      <c r="AA11" s="46"/>
    </row>
    <row r="12" ht="17.25" customHeight="1">
      <c r="A12" s="46"/>
      <c r="B12" s="72"/>
      <c r="C12" s="2"/>
      <c r="E12" s="57" t="s">
        <v>52</v>
      </c>
      <c r="F12" s="58"/>
      <c r="G12" s="58"/>
      <c r="H12" s="58"/>
      <c r="I12" s="58"/>
      <c r="J12" s="58"/>
      <c r="K12" s="58"/>
      <c r="L12" s="58"/>
      <c r="M12" s="58"/>
      <c r="N12" s="59"/>
      <c r="O12" s="45"/>
      <c r="P12" s="45"/>
      <c r="Q12" s="45"/>
      <c r="R12" s="71"/>
      <c r="S12" s="45"/>
      <c r="T12" s="45"/>
      <c r="U12" s="45"/>
      <c r="V12" s="45"/>
      <c r="W12" s="46"/>
      <c r="X12" s="46"/>
      <c r="Y12" s="46"/>
      <c r="Z12" s="46"/>
      <c r="AA12" s="46"/>
    </row>
    <row r="13" ht="17.25" customHeight="1">
      <c r="A13" s="46"/>
      <c r="B13" s="73">
        <v>175000.0</v>
      </c>
      <c r="C13" s="36"/>
      <c r="E13" s="57" t="s">
        <v>53</v>
      </c>
      <c r="F13" s="58"/>
      <c r="G13" s="58"/>
      <c r="H13" s="58"/>
      <c r="I13" s="58"/>
      <c r="J13" s="58"/>
      <c r="K13" s="58"/>
      <c r="L13" s="58"/>
      <c r="M13" s="58"/>
      <c r="N13" s="59"/>
      <c r="O13" s="45"/>
      <c r="P13" s="45"/>
      <c r="Q13" s="45"/>
      <c r="R13" s="71"/>
      <c r="S13" s="45"/>
      <c r="T13" s="45"/>
      <c r="U13" s="45"/>
      <c r="V13" s="45"/>
      <c r="W13" s="46"/>
      <c r="X13" s="46"/>
      <c r="Y13" s="46"/>
      <c r="Z13" s="46"/>
      <c r="AA13" s="46"/>
    </row>
    <row r="14" ht="16.5" customHeight="1">
      <c r="A14" s="46"/>
      <c r="B14" s="45"/>
      <c r="C14" s="45"/>
      <c r="D14" s="45"/>
      <c r="E14" s="57" t="s">
        <v>54</v>
      </c>
      <c r="F14" s="58"/>
      <c r="G14" s="58"/>
      <c r="H14" s="58"/>
      <c r="I14" s="58"/>
      <c r="J14" s="58"/>
      <c r="K14" s="58"/>
      <c r="L14" s="58"/>
      <c r="M14" s="58"/>
      <c r="N14" s="59"/>
      <c r="O14" s="45"/>
      <c r="P14" s="45"/>
      <c r="Q14" s="45"/>
      <c r="R14" s="71"/>
      <c r="S14" s="45"/>
      <c r="T14" s="45"/>
      <c r="U14" s="45"/>
      <c r="V14" s="45"/>
      <c r="W14" s="46"/>
      <c r="X14" s="46"/>
      <c r="Y14" s="46"/>
      <c r="Z14" s="46"/>
      <c r="AA14" s="46"/>
    </row>
    <row r="15" ht="16.5" customHeight="1">
      <c r="A15" s="46"/>
      <c r="B15" s="74" t="s">
        <v>55</v>
      </c>
      <c r="C15" s="45"/>
      <c r="D15" s="45"/>
      <c r="E15" s="57" t="s">
        <v>56</v>
      </c>
      <c r="F15" s="58"/>
      <c r="G15" s="58"/>
      <c r="H15" s="58"/>
      <c r="I15" s="58"/>
      <c r="J15" s="58"/>
      <c r="K15" s="58"/>
      <c r="L15" s="58"/>
      <c r="M15" s="58"/>
      <c r="N15" s="59"/>
      <c r="O15" s="45"/>
      <c r="P15" s="45"/>
      <c r="Q15" s="45"/>
      <c r="R15" s="71"/>
      <c r="S15" s="45"/>
      <c r="T15" s="45"/>
      <c r="U15" s="45"/>
      <c r="V15" s="45"/>
      <c r="W15" s="46"/>
      <c r="X15" s="46"/>
      <c r="Y15" s="46"/>
      <c r="Z15" s="46"/>
      <c r="AA15" s="46"/>
    </row>
    <row r="16" ht="16.5" customHeight="1">
      <c r="A16" s="46"/>
      <c r="B16" s="25" t="s">
        <v>3</v>
      </c>
      <c r="C16" s="45"/>
      <c r="D16" s="45"/>
      <c r="E16" s="57" t="s">
        <v>57</v>
      </c>
      <c r="F16" s="58"/>
      <c r="G16" s="58"/>
      <c r="H16" s="58"/>
      <c r="I16" s="58"/>
      <c r="J16" s="58"/>
      <c r="K16" s="58"/>
      <c r="L16" s="58"/>
      <c r="M16" s="58"/>
      <c r="N16" s="59"/>
      <c r="O16" s="45"/>
      <c r="P16" s="45"/>
      <c r="Q16" s="45"/>
      <c r="R16" s="71"/>
      <c r="S16" s="45"/>
      <c r="T16" s="45"/>
      <c r="U16" s="45"/>
      <c r="V16" s="45"/>
      <c r="W16" s="46"/>
      <c r="X16" s="46"/>
      <c r="Y16" s="46"/>
      <c r="Z16" s="46"/>
      <c r="AA16" s="46"/>
    </row>
    <row r="17" ht="16.5" customHeight="1">
      <c r="A17" s="46"/>
      <c r="C17" s="45"/>
      <c r="D17" s="45"/>
      <c r="E17" s="57" t="s">
        <v>58</v>
      </c>
      <c r="F17" s="58"/>
      <c r="G17" s="58"/>
      <c r="H17" s="58"/>
      <c r="I17" s="58"/>
      <c r="J17" s="58"/>
      <c r="K17" s="58"/>
      <c r="L17" s="58"/>
      <c r="M17" s="58"/>
      <c r="N17" s="59"/>
      <c r="O17" s="45"/>
      <c r="P17" s="45"/>
      <c r="Q17" s="45"/>
      <c r="R17" s="71"/>
      <c r="S17" s="45"/>
      <c r="T17" s="45"/>
      <c r="U17" s="45"/>
      <c r="V17" s="45"/>
      <c r="W17" s="46"/>
      <c r="X17" s="46"/>
      <c r="Y17" s="46"/>
      <c r="Z17" s="46"/>
      <c r="AA17" s="46"/>
    </row>
    <row r="18" ht="16.5" customHeight="1">
      <c r="A18" s="46"/>
      <c r="B18" s="45"/>
      <c r="C18" s="45"/>
      <c r="D18" s="45"/>
      <c r="E18" s="57" t="s">
        <v>59</v>
      </c>
      <c r="F18" s="58"/>
      <c r="G18" s="58"/>
      <c r="H18" s="58"/>
      <c r="I18" s="58"/>
      <c r="J18" s="58"/>
      <c r="K18" s="58"/>
      <c r="L18" s="58"/>
      <c r="M18" s="58"/>
      <c r="N18" s="59"/>
      <c r="O18" s="45"/>
      <c r="P18" s="45"/>
      <c r="Q18" s="45"/>
      <c r="R18" s="71"/>
      <c r="S18" s="45"/>
      <c r="T18" s="45"/>
      <c r="U18" s="45"/>
      <c r="V18" s="45"/>
      <c r="W18" s="46"/>
      <c r="X18" s="46"/>
      <c r="Y18" s="46"/>
      <c r="Z18" s="46"/>
      <c r="AA18" s="46"/>
    </row>
    <row r="19" ht="16.5" customHeight="1">
      <c r="A19" s="46"/>
      <c r="C19" s="45"/>
      <c r="D19" s="45"/>
      <c r="E19" s="75" t="s">
        <v>60</v>
      </c>
      <c r="F19" s="76"/>
      <c r="G19" s="76"/>
      <c r="H19" s="76"/>
      <c r="I19" s="76"/>
      <c r="J19" s="76"/>
      <c r="K19" s="76"/>
      <c r="L19" s="76"/>
      <c r="M19" s="76"/>
      <c r="N19" s="77"/>
      <c r="O19" s="78"/>
      <c r="P19" s="78"/>
      <c r="Q19" s="78"/>
      <c r="R19" s="79"/>
      <c r="S19" s="45"/>
      <c r="T19" s="45"/>
      <c r="U19" s="45"/>
      <c r="V19" s="45"/>
      <c r="W19" s="46"/>
      <c r="X19" s="46"/>
      <c r="Y19" s="46"/>
      <c r="Z19" s="46"/>
      <c r="AA19" s="46"/>
    </row>
    <row r="20" ht="12.75" customHeight="1">
      <c r="A20" s="46"/>
      <c r="B20" s="45"/>
      <c r="C20" s="45"/>
      <c r="D20" s="45"/>
      <c r="E20" s="45"/>
      <c r="F20" s="45"/>
      <c r="G20" s="45"/>
      <c r="H20" s="45"/>
      <c r="I20" s="45"/>
      <c r="J20" s="45"/>
      <c r="K20" s="45"/>
      <c r="L20" s="45"/>
      <c r="M20" s="45"/>
      <c r="N20" s="45"/>
      <c r="O20" s="45"/>
      <c r="P20" s="45"/>
      <c r="Q20" s="45"/>
      <c r="R20" s="45"/>
      <c r="S20" s="45"/>
      <c r="T20" s="45"/>
      <c r="U20" s="45"/>
      <c r="V20" s="45"/>
      <c r="W20" s="46"/>
      <c r="X20" s="46"/>
      <c r="Y20" s="46"/>
      <c r="Z20" s="46"/>
      <c r="AA20" s="46"/>
    </row>
    <row r="21" ht="26.25" customHeight="1">
      <c r="A21" s="46"/>
      <c r="B21" s="80"/>
      <c r="C21" s="81"/>
      <c r="D21" s="82" t="s">
        <v>61</v>
      </c>
      <c r="E21" s="83"/>
      <c r="F21" s="83"/>
      <c r="G21" s="83"/>
      <c r="H21" s="83"/>
      <c r="I21" s="83"/>
      <c r="J21" s="83"/>
      <c r="K21" s="83"/>
      <c r="L21" s="83"/>
      <c r="M21" s="83"/>
      <c r="N21" s="83"/>
      <c r="O21" s="83"/>
      <c r="P21" s="83"/>
      <c r="Q21" s="83"/>
      <c r="R21" s="83"/>
      <c r="S21" s="83"/>
      <c r="T21" s="83"/>
      <c r="U21" s="83"/>
      <c r="V21" s="83"/>
      <c r="W21" s="83"/>
      <c r="X21" s="83"/>
      <c r="Y21" s="83"/>
      <c r="Z21" s="84"/>
      <c r="AA21" s="46"/>
    </row>
    <row r="22" ht="22.5" customHeight="1">
      <c r="A22" s="46"/>
      <c r="B22" s="85"/>
      <c r="C22" s="86"/>
      <c r="D22" s="87"/>
      <c r="E22" s="87"/>
      <c r="F22" s="87"/>
      <c r="G22" s="87"/>
      <c r="H22" s="87"/>
      <c r="I22" s="87"/>
      <c r="J22" s="87"/>
      <c r="K22" s="87"/>
      <c r="L22" s="87"/>
      <c r="M22" s="87"/>
      <c r="N22" s="87"/>
      <c r="O22" s="87"/>
      <c r="P22" s="87"/>
      <c r="Q22" s="87"/>
      <c r="R22" s="87"/>
      <c r="S22" s="87"/>
      <c r="T22" s="87"/>
      <c r="U22" s="87"/>
      <c r="V22" s="87"/>
      <c r="W22" s="46"/>
      <c r="X22" s="46"/>
      <c r="Y22" s="46"/>
      <c r="Z22" s="46"/>
      <c r="AA22" s="46"/>
    </row>
    <row r="23" ht="35.25" customHeight="1">
      <c r="A23" s="88"/>
      <c r="B23" s="89" t="s">
        <v>62</v>
      </c>
      <c r="C23" s="90"/>
      <c r="D23" s="91" t="s">
        <v>15</v>
      </c>
      <c r="E23" s="83"/>
      <c r="F23" s="84"/>
      <c r="G23" s="92"/>
      <c r="H23" s="91" t="s">
        <v>63</v>
      </c>
      <c r="I23" s="83"/>
      <c r="J23" s="84"/>
      <c r="K23" s="93"/>
      <c r="L23" s="91" t="s">
        <v>16</v>
      </c>
      <c r="M23" s="83"/>
      <c r="N23" s="84"/>
      <c r="O23" s="92"/>
      <c r="P23" s="91" t="s">
        <v>17</v>
      </c>
      <c r="Q23" s="83"/>
      <c r="R23" s="84"/>
      <c r="S23" s="92"/>
      <c r="T23" s="91" t="s">
        <v>18</v>
      </c>
      <c r="U23" s="83"/>
      <c r="V23" s="84"/>
      <c r="W23" s="94"/>
      <c r="X23" s="91" t="s">
        <v>19</v>
      </c>
      <c r="Y23" s="83"/>
      <c r="Z23" s="84"/>
      <c r="AA23" s="88"/>
    </row>
    <row r="24" ht="60.75" customHeight="1">
      <c r="A24" s="46"/>
      <c r="B24" s="95"/>
      <c r="C24" s="96"/>
      <c r="D24" s="97" t="s">
        <v>64</v>
      </c>
      <c r="E24" s="98" t="s">
        <v>65</v>
      </c>
      <c r="F24" s="99" t="s">
        <v>66</v>
      </c>
      <c r="G24" s="100"/>
      <c r="H24" s="97" t="s">
        <v>64</v>
      </c>
      <c r="I24" s="101" t="s">
        <v>65</v>
      </c>
      <c r="J24" s="102" t="s">
        <v>66</v>
      </c>
      <c r="K24" s="103"/>
      <c r="L24" s="97" t="s">
        <v>64</v>
      </c>
      <c r="M24" s="98" t="s">
        <v>65</v>
      </c>
      <c r="N24" s="99" t="s">
        <v>66</v>
      </c>
      <c r="O24" s="100"/>
      <c r="P24" s="97" t="s">
        <v>64</v>
      </c>
      <c r="Q24" s="97" t="s">
        <v>65</v>
      </c>
      <c r="R24" s="104" t="s">
        <v>66</v>
      </c>
      <c r="S24" s="100"/>
      <c r="T24" s="97" t="s">
        <v>64</v>
      </c>
      <c r="U24" s="97" t="s">
        <v>65</v>
      </c>
      <c r="V24" s="97" t="s">
        <v>66</v>
      </c>
      <c r="W24" s="46"/>
      <c r="X24" s="97" t="s">
        <v>64</v>
      </c>
      <c r="Y24" s="97" t="s">
        <v>65</v>
      </c>
      <c r="Z24" s="97" t="s">
        <v>66</v>
      </c>
      <c r="AA24" s="46"/>
    </row>
    <row r="25" ht="18.0" customHeight="1">
      <c r="A25" s="46"/>
      <c r="B25" s="105" t="s">
        <v>67</v>
      </c>
      <c r="C25" s="106"/>
      <c r="D25" s="107">
        <f>SUM('Employee Data (Do not Use)'!$J$9)</f>
        <v>25000</v>
      </c>
      <c r="E25" s="108">
        <v>0.059</v>
      </c>
      <c r="F25" s="109">
        <f t="shared" ref="F25:F26" si="1">(D25/1000)*E25</f>
        <v>1.475</v>
      </c>
      <c r="G25" s="36"/>
      <c r="H25" s="107">
        <f>SUM('Employee Data (Do not Use)'!$J$9)</f>
        <v>25000</v>
      </c>
      <c r="I25" s="108">
        <v>0.059</v>
      </c>
      <c r="J25" s="109">
        <f t="shared" ref="J25:J26" si="2">(H25/1000)*I25</f>
        <v>1.475</v>
      </c>
      <c r="K25" s="110"/>
      <c r="L25" s="111">
        <f>SUM('Employee Data (Do not Use)'!$L$9)</f>
        <v>175000</v>
      </c>
      <c r="M25" s="112">
        <v>0.07</v>
      </c>
      <c r="N25" s="113">
        <f t="shared" ref="N25:N26" si="3">(L25/1000)*M25</f>
        <v>12.25</v>
      </c>
      <c r="O25" s="36"/>
      <c r="P25" s="111">
        <f>SUM('Employee Data (Do not Use)'!$P$9)</f>
        <v>250000</v>
      </c>
      <c r="Q25" s="112">
        <v>0.07</v>
      </c>
      <c r="R25" s="113">
        <f t="shared" ref="R25:R26" si="4">(P25/1000)*Q25</f>
        <v>17.5</v>
      </c>
      <c r="S25" s="36"/>
      <c r="T25" s="114">
        <f>SUM('Employee Data (Do not Use)'!$T$9)</f>
        <v>250000</v>
      </c>
      <c r="U25" s="115">
        <v>0.07</v>
      </c>
      <c r="V25" s="113">
        <f t="shared" ref="V25:V26" si="5">(T25/1000)*U25</f>
        <v>17.5</v>
      </c>
      <c r="W25" s="46"/>
      <c r="X25" s="111">
        <f>SUM('Employee Data (Do not Use)'!$T$9)</f>
        <v>250000</v>
      </c>
      <c r="Y25" s="115">
        <v>0.07</v>
      </c>
      <c r="Z25" s="113">
        <f t="shared" ref="Z25:Z26" si="6">(X25/1000)*Y25</f>
        <v>17.5</v>
      </c>
      <c r="AA25" s="46"/>
    </row>
    <row r="26" ht="17.25" customHeight="1">
      <c r="A26" s="46"/>
      <c r="B26" s="116" t="s">
        <v>68</v>
      </c>
      <c r="C26" s="106"/>
      <c r="D26" s="117">
        <f>SUM('Employee Data (Do not Use)'!$J$9)</f>
        <v>25000</v>
      </c>
      <c r="E26" s="118">
        <v>0.03</v>
      </c>
      <c r="F26" s="119">
        <f t="shared" si="1"/>
        <v>0.75</v>
      </c>
      <c r="G26" s="36"/>
      <c r="H26" s="117">
        <f>SUM('Employee Data (Do not Use)'!$J$9)</f>
        <v>25000</v>
      </c>
      <c r="I26" s="120">
        <v>0.03</v>
      </c>
      <c r="J26" s="119">
        <f t="shared" si="2"/>
        <v>0.75</v>
      </c>
      <c r="K26" s="110"/>
      <c r="L26" s="121">
        <f>SUM('Employee Data (Do not Use)'!$L$9)</f>
        <v>175000</v>
      </c>
      <c r="M26" s="122">
        <v>0.03</v>
      </c>
      <c r="N26" s="123">
        <f t="shared" si="3"/>
        <v>5.25</v>
      </c>
      <c r="O26" s="36"/>
      <c r="P26" s="121">
        <f>SUM('Employee Data (Do not Use)'!$P$9)</f>
        <v>250000</v>
      </c>
      <c r="Q26" s="122">
        <v>0.03</v>
      </c>
      <c r="R26" s="123">
        <f t="shared" si="4"/>
        <v>7.5</v>
      </c>
      <c r="S26" s="36"/>
      <c r="T26" s="124">
        <f>SUM('Employee Data (Do not Use)'!$T$9)</f>
        <v>250000</v>
      </c>
      <c r="U26" s="125">
        <v>0.03</v>
      </c>
      <c r="V26" s="123">
        <f t="shared" si="5"/>
        <v>7.5</v>
      </c>
      <c r="W26" s="46"/>
      <c r="X26" s="121">
        <f>SUM('Employee Data (Do not Use)'!$T$9)</f>
        <v>250000</v>
      </c>
      <c r="Y26" s="125">
        <v>0.03</v>
      </c>
      <c r="Z26" s="123">
        <f t="shared" si="6"/>
        <v>7.5</v>
      </c>
      <c r="AA26" s="46"/>
    </row>
    <row r="27" ht="18.0" customHeight="1">
      <c r="A27" s="46"/>
      <c r="B27" s="126" t="s">
        <v>69</v>
      </c>
      <c r="C27" s="106"/>
      <c r="D27" s="127" t="s">
        <v>70</v>
      </c>
      <c r="E27" s="128"/>
      <c r="F27" s="129"/>
      <c r="G27" s="36"/>
      <c r="H27" s="130">
        <v>1.0</v>
      </c>
      <c r="I27" s="131">
        <v>0.84</v>
      </c>
      <c r="J27" s="132">
        <f>I27*H27</f>
        <v>0.84</v>
      </c>
      <c r="K27" s="133"/>
      <c r="L27" s="134" t="str">
        <f>IF($B$16="Single","0","1")</f>
        <v>1</v>
      </c>
      <c r="M27" s="122">
        <v>0.84</v>
      </c>
      <c r="N27" s="123">
        <f>L27*M27</f>
        <v>0.84</v>
      </c>
      <c r="O27" s="36"/>
      <c r="P27" s="134" t="str">
        <f>IF($B$16="Single","0","1")</f>
        <v>1</v>
      </c>
      <c r="Q27" s="122">
        <v>1.69</v>
      </c>
      <c r="R27" s="123">
        <f>P27*Q27</f>
        <v>1.69</v>
      </c>
      <c r="S27" s="36"/>
      <c r="T27" s="124" t="str">
        <f>IF($B$16="Single","0","1")</f>
        <v>1</v>
      </c>
      <c r="U27" s="125">
        <v>3.38</v>
      </c>
      <c r="V27" s="123">
        <f>T27*U27</f>
        <v>3.38</v>
      </c>
      <c r="W27" s="46"/>
      <c r="X27" s="134" t="str">
        <f>IF($B$16="Single","0","1")</f>
        <v>1</v>
      </c>
      <c r="Y27" s="125">
        <v>3.38</v>
      </c>
      <c r="Z27" s="123">
        <f>X27*Y27</f>
        <v>3.38</v>
      </c>
      <c r="AA27" s="46"/>
    </row>
    <row r="28" ht="18.0" customHeight="1">
      <c r="A28" s="46"/>
      <c r="B28" s="126" t="s">
        <v>71</v>
      </c>
      <c r="C28" s="106"/>
      <c r="D28" s="55"/>
      <c r="F28" s="56"/>
      <c r="G28" s="36"/>
      <c r="H28" s="135" t="s">
        <v>70</v>
      </c>
      <c r="I28" s="136"/>
      <c r="J28" s="137"/>
      <c r="K28" s="110"/>
      <c r="L28" s="124">
        <f>SUM('Employee Data (Do not Use)'!$M$9)</f>
        <v>900</v>
      </c>
      <c r="M28" s="122">
        <v>0.248</v>
      </c>
      <c r="N28" s="123">
        <f>(L28/10)*M28</f>
        <v>22.32</v>
      </c>
      <c r="O28" s="36"/>
      <c r="P28" s="124">
        <f>SUM('Employee Data (Do not Use)'!$Q$9)</f>
        <v>1155</v>
      </c>
      <c r="Q28" s="122">
        <v>0.248</v>
      </c>
      <c r="R28" s="123">
        <f>(P28/10)*Q28</f>
        <v>28.644</v>
      </c>
      <c r="S28" s="36"/>
      <c r="T28" s="124">
        <f>SUM('Employee Data (Do not Use)'!$U$9)</f>
        <v>1155</v>
      </c>
      <c r="U28" s="125">
        <v>0.37</v>
      </c>
      <c r="V28" s="123">
        <f>(T28/10)*U28</f>
        <v>42.735</v>
      </c>
      <c r="W28" s="46"/>
      <c r="X28" s="124">
        <f>SUM('Employee Data (Do not Use)'!$U$9)</f>
        <v>1155</v>
      </c>
      <c r="Y28" s="125">
        <v>0.37</v>
      </c>
      <c r="Z28" s="123">
        <f>(X28/10)*Y28</f>
        <v>42.735</v>
      </c>
      <c r="AA28" s="46"/>
    </row>
    <row r="29" ht="18.0" customHeight="1">
      <c r="A29" s="46"/>
      <c r="B29" s="126" t="s">
        <v>72</v>
      </c>
      <c r="C29" s="106"/>
      <c r="D29" s="138"/>
      <c r="E29" s="139"/>
      <c r="F29" s="140"/>
      <c r="G29" s="36"/>
      <c r="H29" s="130">
        <v>0.0</v>
      </c>
      <c r="I29" s="141">
        <v>56.06</v>
      </c>
      <c r="J29" s="142">
        <v>56.09</v>
      </c>
      <c r="K29" s="110"/>
      <c r="L29" s="124">
        <f>SUM('Employee Data (Do not Use)'!$N$9)</f>
        <v>5000</v>
      </c>
      <c r="M29" s="122">
        <v>1.164</v>
      </c>
      <c r="N29" s="123">
        <f>(L29/100)*M29</f>
        <v>58.2</v>
      </c>
      <c r="O29" s="36"/>
      <c r="P29" s="124">
        <f>SUM('Employee Data (Do not Use)'!$R$9)</f>
        <v>5000</v>
      </c>
      <c r="Q29" s="122">
        <v>1.2</v>
      </c>
      <c r="R29" s="123">
        <f>(P29/100)*Q29</f>
        <v>60</v>
      </c>
      <c r="S29" s="36"/>
      <c r="T29" s="124">
        <f>SUM('Employee Data (Do not Use)'!$V$9)</f>
        <v>5000</v>
      </c>
      <c r="U29" s="125">
        <v>1.26</v>
      </c>
      <c r="V29" s="123">
        <f>(T29/100)*U29</f>
        <v>63</v>
      </c>
      <c r="W29" s="46"/>
      <c r="X29" s="124">
        <f>SUM('Employee Data (Do not Use)'!$V$9)</f>
        <v>5000</v>
      </c>
      <c r="Y29" s="125">
        <v>1.26</v>
      </c>
      <c r="Z29" s="123">
        <f>(X29/100)*Y29</f>
        <v>63</v>
      </c>
      <c r="AA29" s="46"/>
    </row>
    <row r="30" ht="18.0" customHeight="1">
      <c r="A30" s="46"/>
      <c r="B30" s="143" t="s">
        <v>73</v>
      </c>
      <c r="C30" s="144"/>
      <c r="D30" s="145"/>
      <c r="E30" s="58"/>
      <c r="F30" s="146"/>
      <c r="G30" s="4"/>
      <c r="H30" s="145"/>
      <c r="I30" s="58"/>
      <c r="J30" s="146"/>
      <c r="K30" s="4"/>
      <c r="L30" s="147"/>
      <c r="M30" s="58"/>
      <c r="N30" s="146"/>
      <c r="O30" s="4"/>
      <c r="P30" s="147"/>
      <c r="Q30" s="58"/>
      <c r="R30" s="146"/>
      <c r="S30" s="4"/>
      <c r="T30" s="147"/>
      <c r="U30" s="58"/>
      <c r="V30" s="146"/>
      <c r="W30" s="46"/>
      <c r="X30" s="147"/>
      <c r="Y30" s="58"/>
      <c r="Z30" s="146"/>
      <c r="AA30" s="46"/>
    </row>
    <row r="31" ht="18.0" customHeight="1">
      <c r="A31" s="46"/>
      <c r="B31" s="148" t="s">
        <v>5</v>
      </c>
      <c r="C31" s="149"/>
      <c r="D31" s="150">
        <f>IF($B$16="Single",1,0)</f>
        <v>0</v>
      </c>
      <c r="E31" s="151">
        <f>93.55+1.65</f>
        <v>95.2</v>
      </c>
      <c r="F31" s="152">
        <f t="shared" ref="F31:F32" si="7">D31*E31</f>
        <v>0</v>
      </c>
      <c r="G31" s="153"/>
      <c r="H31" s="150">
        <f>IF($B$16="Single",1,0)</f>
        <v>0</v>
      </c>
      <c r="I31" s="151">
        <v>102.16</v>
      </c>
      <c r="J31" s="152">
        <f t="shared" ref="J31:J32" si="8">H31*I31</f>
        <v>0</v>
      </c>
      <c r="K31" s="154"/>
      <c r="L31" s="155">
        <f>IF($B$16="Single",1,0)</f>
        <v>0</v>
      </c>
      <c r="M31" s="122">
        <v>131.99</v>
      </c>
      <c r="N31" s="123">
        <f t="shared" ref="N31:N32" si="9">L31*M31</f>
        <v>0</v>
      </c>
      <c r="O31" s="153"/>
      <c r="P31" s="155">
        <f>IF($B$16="Single",1,0)</f>
        <v>0</v>
      </c>
      <c r="Q31" s="156">
        <f>171.81+1.65</f>
        <v>173.46</v>
      </c>
      <c r="R31" s="123">
        <f t="shared" ref="R31:R32" si="10">P31*Q31</f>
        <v>0</v>
      </c>
      <c r="S31" s="153"/>
      <c r="T31" s="155">
        <f>IF($B$16="Single",1,0)</f>
        <v>0</v>
      </c>
      <c r="U31" s="157">
        <f>187.86+1.65</f>
        <v>189.51</v>
      </c>
      <c r="V31" s="123">
        <f t="shared" ref="V31:V32" si="11">T31*U31</f>
        <v>0</v>
      </c>
      <c r="W31" s="46"/>
      <c r="X31" s="155">
        <f>IF($B$16="Single",1,0)</f>
        <v>0</v>
      </c>
      <c r="Y31" s="157">
        <f>192.16+1.65</f>
        <v>193.81</v>
      </c>
      <c r="Z31" s="123">
        <f t="shared" ref="Z31:Z32" si="12">X31*Y31</f>
        <v>0</v>
      </c>
      <c r="AA31" s="46"/>
    </row>
    <row r="32" ht="18.0" customHeight="1">
      <c r="A32" s="46"/>
      <c r="B32" s="158" t="s">
        <v>3</v>
      </c>
      <c r="C32" s="149"/>
      <c r="D32" s="150">
        <f>IF($B$16="Family",1,0)</f>
        <v>1</v>
      </c>
      <c r="E32" s="159">
        <f>164.27+1.65</f>
        <v>165.92</v>
      </c>
      <c r="F32" s="152">
        <f t="shared" si="7"/>
        <v>165.92</v>
      </c>
      <c r="G32" s="153"/>
      <c r="H32" s="150">
        <f>IF($B$16="Family",1,0)</f>
        <v>1</v>
      </c>
      <c r="I32" s="159">
        <v>178.0</v>
      </c>
      <c r="J32" s="152">
        <f t="shared" si="8"/>
        <v>178</v>
      </c>
      <c r="K32" s="154"/>
      <c r="L32" s="160">
        <f>IF($B$16="Family",1,0)</f>
        <v>1</v>
      </c>
      <c r="M32" s="161">
        <v>230.19</v>
      </c>
      <c r="N32" s="123">
        <f t="shared" si="9"/>
        <v>230.19</v>
      </c>
      <c r="O32" s="153"/>
      <c r="P32" s="160">
        <f>IF($B$16="Family",1,0)</f>
        <v>1</v>
      </c>
      <c r="Q32" s="161">
        <v>303.06</v>
      </c>
      <c r="R32" s="123">
        <f t="shared" si="10"/>
        <v>303.06</v>
      </c>
      <c r="S32" s="153"/>
      <c r="T32" s="160">
        <f>IF($B$16="Family",1,0)</f>
        <v>1</v>
      </c>
      <c r="U32" s="156">
        <f>329.63+1.65</f>
        <v>331.28</v>
      </c>
      <c r="V32" s="123">
        <f t="shared" si="11"/>
        <v>331.28</v>
      </c>
      <c r="W32" s="46"/>
      <c r="X32" s="160">
        <f>IF($B$16="Family",1,0)</f>
        <v>1</v>
      </c>
      <c r="Y32" s="156">
        <f>337.09+1.65</f>
        <v>338.74</v>
      </c>
      <c r="Z32" s="123">
        <f t="shared" si="12"/>
        <v>338.74</v>
      </c>
      <c r="AA32" s="46"/>
    </row>
    <row r="33" ht="18.0" customHeight="1">
      <c r="A33" s="46"/>
      <c r="B33" s="162" t="s">
        <v>74</v>
      </c>
      <c r="C33" s="163"/>
      <c r="D33" s="145"/>
      <c r="E33" s="58"/>
      <c r="F33" s="146"/>
      <c r="G33" s="4"/>
      <c r="H33" s="145"/>
      <c r="I33" s="58"/>
      <c r="J33" s="146"/>
      <c r="K33" s="4"/>
      <c r="L33" s="147"/>
      <c r="M33" s="58"/>
      <c r="N33" s="146"/>
      <c r="O33" s="4"/>
      <c r="P33" s="147"/>
      <c r="Q33" s="58"/>
      <c r="R33" s="146"/>
      <c r="S33" s="4"/>
      <c r="T33" s="147"/>
      <c r="U33" s="58"/>
      <c r="V33" s="146"/>
      <c r="W33" s="46"/>
      <c r="X33" s="147"/>
      <c r="Y33" s="58"/>
      <c r="Z33" s="146"/>
      <c r="AA33" s="46"/>
    </row>
    <row r="34" ht="18.0" customHeight="1">
      <c r="A34" s="46"/>
      <c r="B34" s="148" t="s">
        <v>5</v>
      </c>
      <c r="C34" s="149"/>
      <c r="D34" s="150">
        <f>IF($B$16="Single",1,0)</f>
        <v>0</v>
      </c>
      <c r="E34" s="151">
        <f>45.68</f>
        <v>45.68</v>
      </c>
      <c r="F34" s="152">
        <f>D34*E34</f>
        <v>0</v>
      </c>
      <c r="G34" s="153"/>
      <c r="H34" s="150">
        <f>IF($B$16="Single",1,0)</f>
        <v>0</v>
      </c>
      <c r="I34" s="151">
        <f>45.68</f>
        <v>45.68</v>
      </c>
      <c r="J34" s="152">
        <f>H34*I34</f>
        <v>0</v>
      </c>
      <c r="K34" s="154"/>
      <c r="L34" s="155">
        <f>IF($B$16="Single",1,0)</f>
        <v>0</v>
      </c>
      <c r="M34" s="122">
        <v>46.84</v>
      </c>
      <c r="N34" s="123">
        <f>L34*M34</f>
        <v>0</v>
      </c>
      <c r="O34" s="153"/>
      <c r="P34" s="155">
        <f>IF($B$16="Single",1,0)</f>
        <v>0</v>
      </c>
      <c r="Q34" s="122">
        <v>79.58</v>
      </c>
      <c r="R34" s="123">
        <f>P34*Q34</f>
        <v>0</v>
      </c>
      <c r="S34" s="153"/>
      <c r="T34" s="155">
        <f>IF($B$16="Single",1,0)</f>
        <v>0</v>
      </c>
      <c r="U34" s="122">
        <v>84.24</v>
      </c>
      <c r="V34" s="123">
        <f>T34*U34</f>
        <v>0</v>
      </c>
      <c r="W34" s="46"/>
      <c r="X34" s="155">
        <f>IF($B$16="Single",1,0)</f>
        <v>0</v>
      </c>
      <c r="Y34" s="164">
        <v>84.64</v>
      </c>
      <c r="Z34" s="123">
        <f>X34*Y34</f>
        <v>0</v>
      </c>
      <c r="AA34" s="46"/>
    </row>
    <row r="35" ht="18.0" customHeight="1">
      <c r="A35" s="46"/>
      <c r="B35" s="165" t="s">
        <v>3</v>
      </c>
      <c r="C35" s="149"/>
      <c r="D35" s="166">
        <f>IF($B$16="Family",1,0)</f>
        <v>1</v>
      </c>
      <c r="E35" s="167">
        <f>93.79</f>
        <v>93.79</v>
      </c>
      <c r="F35" s="168">
        <f>E35*D35</f>
        <v>93.79</v>
      </c>
      <c r="G35" s="153"/>
      <c r="H35" s="166">
        <f>IF($B$16="Family",1,0)</f>
        <v>1</v>
      </c>
      <c r="I35" s="167">
        <f>93.79</f>
        <v>93.79</v>
      </c>
      <c r="J35" s="168">
        <f>I35*H35</f>
        <v>93.79</v>
      </c>
      <c r="K35" s="154"/>
      <c r="L35" s="169">
        <f>IF($B$16="Family",1,0)</f>
        <v>1</v>
      </c>
      <c r="M35" s="170">
        <v>96.19</v>
      </c>
      <c r="N35" s="171">
        <f>M35*L35</f>
        <v>96.19</v>
      </c>
      <c r="O35" s="153"/>
      <c r="P35" s="169">
        <f>IF($B$16="Family",1,0)</f>
        <v>1</v>
      </c>
      <c r="Q35" s="170">
        <v>163.44</v>
      </c>
      <c r="R35" s="171">
        <f>Q35*P35</f>
        <v>163.44</v>
      </c>
      <c r="S35" s="153"/>
      <c r="T35" s="169">
        <f>IF($B$16="Family",1,0)</f>
        <v>1</v>
      </c>
      <c r="U35" s="170">
        <v>173.0</v>
      </c>
      <c r="V35" s="171">
        <f>U35*T35</f>
        <v>173</v>
      </c>
      <c r="W35" s="46"/>
      <c r="X35" s="169">
        <f>IF($B$16="Family",1,0)</f>
        <v>1</v>
      </c>
      <c r="Y35" s="172">
        <v>173.0</v>
      </c>
      <c r="Z35" s="171">
        <f>Y35*X35</f>
        <v>173</v>
      </c>
      <c r="AA35" s="46"/>
    </row>
    <row r="36" ht="18.0" customHeight="1">
      <c r="A36" s="46"/>
      <c r="B36" s="173"/>
      <c r="C36" s="174"/>
      <c r="D36" s="174"/>
      <c r="E36" s="174"/>
      <c r="F36" s="175"/>
      <c r="G36" s="174"/>
      <c r="H36" s="176"/>
      <c r="I36" s="177"/>
      <c r="J36" s="178"/>
      <c r="K36" s="179"/>
      <c r="L36" s="180"/>
      <c r="M36" s="46"/>
      <c r="N36" s="181"/>
      <c r="O36" s="174"/>
      <c r="P36" s="180"/>
      <c r="Q36" s="46"/>
      <c r="R36" s="181"/>
      <c r="S36" s="174"/>
      <c r="T36" s="182"/>
      <c r="U36" s="46"/>
      <c r="V36" s="183"/>
      <c r="W36" s="46"/>
      <c r="X36" s="182"/>
      <c r="Y36" s="46"/>
      <c r="Z36" s="183"/>
      <c r="AA36" s="46"/>
    </row>
    <row r="37" ht="18.0" customHeight="1">
      <c r="A37" s="46"/>
      <c r="B37" s="184" t="s">
        <v>75</v>
      </c>
      <c r="C37" s="185"/>
      <c r="D37" s="186">
        <f>SUM(F25:F26)+SUM(F31,F34)*0.75+SUM(F32,F35)*0.57</f>
        <v>150.2597</v>
      </c>
      <c r="E37" s="187"/>
      <c r="F37" s="188"/>
      <c r="G37" s="189"/>
      <c r="H37" s="190">
        <f>SUM(J25:J27)+J29+SUM(J31,J34)*0.75+SUM(J32,J35)*0.57</f>
        <v>214.0753</v>
      </c>
      <c r="I37" s="19"/>
      <c r="J37" s="191"/>
      <c r="K37" s="192"/>
      <c r="L37" s="193">
        <f>N25+N26+N27+N28+N29+N31+N32+N34+N35</f>
        <v>425.24</v>
      </c>
      <c r="M37" s="19"/>
      <c r="N37" s="191"/>
      <c r="O37" s="189"/>
      <c r="P37" s="193">
        <f>R25+R26+R27+R28+R29+R31+R32+R34+R35</f>
        <v>581.834</v>
      </c>
      <c r="Q37" s="19"/>
      <c r="R37" s="191"/>
      <c r="S37" s="189"/>
      <c r="T37" s="194">
        <f>V25+V26+V27+V28+V29+V31+V32+V34+V35</f>
        <v>638.395</v>
      </c>
      <c r="U37" s="19"/>
      <c r="V37" s="20"/>
      <c r="W37" s="46"/>
      <c r="X37" s="194">
        <f>Z35+Z34+Z32+Z31+Z29+Z28+Z27+Z26+Z25</f>
        <v>645.855</v>
      </c>
      <c r="Y37" s="19"/>
      <c r="Z37" s="20"/>
      <c r="AA37" s="46"/>
    </row>
    <row r="38" ht="18.0" customHeight="1">
      <c r="A38" s="46"/>
      <c r="B38" s="195" t="s">
        <v>76</v>
      </c>
      <c r="C38" s="196"/>
      <c r="D38" s="197">
        <f>SUM(F31,F34)*0.25+SUM(F32,F35)*0.43</f>
        <v>111.6753</v>
      </c>
      <c r="E38" s="19"/>
      <c r="F38" s="191"/>
      <c r="G38" s="198"/>
      <c r="H38" s="197">
        <f>SUM(J31,J34)*0.25+SUM(J32,J35)*0.43</f>
        <v>116.8697</v>
      </c>
      <c r="I38" s="19"/>
      <c r="J38" s="191"/>
      <c r="K38" s="199"/>
      <c r="L38" s="200">
        <v>0.0</v>
      </c>
      <c r="M38" s="19"/>
      <c r="N38" s="191"/>
      <c r="O38" s="198"/>
      <c r="P38" s="200">
        <v>0.0</v>
      </c>
      <c r="Q38" s="19"/>
      <c r="R38" s="191"/>
      <c r="S38" s="198"/>
      <c r="T38" s="201">
        <v>0.0</v>
      </c>
      <c r="U38" s="19"/>
      <c r="V38" s="20"/>
      <c r="W38" s="46"/>
      <c r="X38" s="201">
        <v>0.0</v>
      </c>
      <c r="Y38" s="19"/>
      <c r="Z38" s="20"/>
      <c r="AA38" s="46"/>
    </row>
    <row r="39" ht="18.0" customHeight="1">
      <c r="A39" s="46"/>
      <c r="B39" s="195" t="s">
        <v>77</v>
      </c>
      <c r="C39" s="196"/>
      <c r="D39" s="202">
        <f>SUM(D37,D38)*12</f>
        <v>3143.22</v>
      </c>
      <c r="E39" s="19"/>
      <c r="F39" s="191"/>
      <c r="G39" s="198"/>
      <c r="H39" s="202">
        <f>SUM(H37,H38)*12</f>
        <v>3971.34</v>
      </c>
      <c r="I39" s="19"/>
      <c r="J39" s="191"/>
      <c r="K39" s="203"/>
      <c r="L39" s="204">
        <f>L37*12</f>
        <v>5102.88</v>
      </c>
      <c r="M39" s="19"/>
      <c r="N39" s="191"/>
      <c r="O39" s="198"/>
      <c r="P39" s="204">
        <f>P37*12</f>
        <v>6982.008</v>
      </c>
      <c r="Q39" s="19"/>
      <c r="R39" s="191"/>
      <c r="S39" s="198"/>
      <c r="T39" s="205">
        <f>T37*12</f>
        <v>7660.74</v>
      </c>
      <c r="U39" s="19"/>
      <c r="V39" s="20"/>
      <c r="W39" s="46"/>
      <c r="X39" s="205">
        <f>X37*12</f>
        <v>7750.26</v>
      </c>
      <c r="Y39" s="19"/>
      <c r="Z39" s="20"/>
      <c r="AA39" s="46"/>
    </row>
    <row r="40" ht="18.0" customHeight="1">
      <c r="A40" s="46"/>
      <c r="B40" s="126" t="s">
        <v>78</v>
      </c>
      <c r="C40" s="196"/>
      <c r="D40" s="206"/>
      <c r="E40" s="207"/>
      <c r="F40" s="208"/>
      <c r="H40" s="206"/>
      <c r="I40" s="207"/>
      <c r="J40" s="208"/>
      <c r="K40" s="209"/>
      <c r="L40" s="210" t="s">
        <v>79</v>
      </c>
      <c r="M40" s="211"/>
      <c r="N40" s="212"/>
      <c r="O40" s="209"/>
      <c r="P40" s="210" t="s">
        <v>79</v>
      </c>
      <c r="Q40" s="211"/>
      <c r="R40" s="212"/>
      <c r="S40" s="209"/>
      <c r="T40" s="213" t="s">
        <v>79</v>
      </c>
      <c r="U40" s="211"/>
      <c r="V40" s="214"/>
      <c r="W40" s="209"/>
      <c r="X40" s="213" t="s">
        <v>79</v>
      </c>
      <c r="Y40" s="211"/>
      <c r="Z40" s="214"/>
      <c r="AA40" s="46"/>
    </row>
    <row r="41" ht="18.0" customHeight="1">
      <c r="A41" s="46"/>
      <c r="B41" s="143" t="s">
        <v>73</v>
      </c>
      <c r="C41" s="196"/>
      <c r="D41" s="215"/>
      <c r="E41" s="58"/>
      <c r="F41" s="146"/>
      <c r="G41" s="198"/>
      <c r="H41" s="215"/>
      <c r="I41" s="58"/>
      <c r="J41" s="146"/>
      <c r="K41" s="209"/>
      <c r="L41" s="55"/>
      <c r="N41" s="56"/>
      <c r="O41" s="198"/>
      <c r="P41" s="55"/>
      <c r="R41" s="56"/>
      <c r="S41" s="198"/>
      <c r="T41" s="216"/>
      <c r="V41" s="217"/>
      <c r="W41" s="198"/>
      <c r="X41" s="216"/>
      <c r="Z41" s="217"/>
      <c r="AA41" s="46"/>
    </row>
    <row r="42" ht="18.0" customHeight="1">
      <c r="A42" s="46"/>
      <c r="B42" s="218" t="s">
        <v>5</v>
      </c>
      <c r="C42" s="196"/>
      <c r="D42" s="219">
        <f>E31*25%</f>
        <v>23.8</v>
      </c>
      <c r="E42" s="58"/>
      <c r="F42" s="146"/>
      <c r="G42" s="198"/>
      <c r="H42" s="219">
        <f>I31*25%</f>
        <v>25.54</v>
      </c>
      <c r="I42" s="58"/>
      <c r="J42" s="146"/>
      <c r="K42" s="209"/>
      <c r="L42" s="55"/>
      <c r="N42" s="56"/>
      <c r="O42" s="198"/>
      <c r="P42" s="55"/>
      <c r="R42" s="56"/>
      <c r="S42" s="198"/>
      <c r="T42" s="216"/>
      <c r="V42" s="217"/>
      <c r="W42" s="198"/>
      <c r="X42" s="216"/>
      <c r="Z42" s="217"/>
      <c r="AA42" s="46"/>
    </row>
    <row r="43" ht="18.0" customHeight="1">
      <c r="A43" s="46"/>
      <c r="B43" s="220" t="s">
        <v>3</v>
      </c>
      <c r="C43" s="196"/>
      <c r="D43" s="219">
        <f>E32*43%</f>
        <v>71.3456</v>
      </c>
      <c r="E43" s="58"/>
      <c r="F43" s="146"/>
      <c r="G43" s="198"/>
      <c r="H43" s="219">
        <f>I32*43%</f>
        <v>76.54</v>
      </c>
      <c r="I43" s="58"/>
      <c r="J43" s="146"/>
      <c r="K43" s="209"/>
      <c r="L43" s="55"/>
      <c r="N43" s="56"/>
      <c r="O43" s="198"/>
      <c r="P43" s="55"/>
      <c r="R43" s="56"/>
      <c r="S43" s="198"/>
      <c r="T43" s="216"/>
      <c r="V43" s="217"/>
      <c r="W43" s="198"/>
      <c r="X43" s="216"/>
      <c r="Z43" s="217"/>
      <c r="AA43" s="46"/>
    </row>
    <row r="44" ht="18.0" customHeight="1">
      <c r="A44" s="46"/>
      <c r="B44" s="162" t="s">
        <v>74</v>
      </c>
      <c r="C44" s="196"/>
      <c r="D44" s="221"/>
      <c r="E44" s="58"/>
      <c r="F44" s="146"/>
      <c r="G44" s="198"/>
      <c r="H44" s="221"/>
      <c r="I44" s="58"/>
      <c r="J44" s="146"/>
      <c r="K44" s="209"/>
      <c r="L44" s="55"/>
      <c r="N44" s="56"/>
      <c r="O44" s="198"/>
      <c r="P44" s="55"/>
      <c r="R44" s="56"/>
      <c r="S44" s="198"/>
      <c r="T44" s="216"/>
      <c r="V44" s="217"/>
      <c r="W44" s="198"/>
      <c r="X44" s="216"/>
      <c r="Z44" s="217"/>
      <c r="AA44" s="46"/>
    </row>
    <row r="45">
      <c r="A45" s="46"/>
      <c r="B45" s="148" t="s">
        <v>5</v>
      </c>
      <c r="C45" s="196"/>
      <c r="D45" s="219">
        <f>E34*25%</f>
        <v>11.42</v>
      </c>
      <c r="E45" s="58"/>
      <c r="F45" s="146"/>
      <c r="G45" s="198"/>
      <c r="H45" s="219">
        <f>I34*25%</f>
        <v>11.42</v>
      </c>
      <c r="I45" s="58"/>
      <c r="J45" s="146"/>
      <c r="K45" s="209"/>
      <c r="L45" s="55"/>
      <c r="N45" s="56"/>
      <c r="O45" s="198"/>
      <c r="P45" s="55"/>
      <c r="R45" s="56"/>
      <c r="S45" s="198"/>
      <c r="T45" s="216"/>
      <c r="V45" s="217"/>
      <c r="W45" s="198"/>
      <c r="X45" s="216"/>
      <c r="Z45" s="217"/>
      <c r="AA45" s="46"/>
    </row>
    <row r="46">
      <c r="A46" s="46"/>
      <c r="B46" s="165" t="s">
        <v>3</v>
      </c>
      <c r="C46" s="196"/>
      <c r="D46" s="222">
        <f>E35*43%</f>
        <v>40.3297</v>
      </c>
      <c r="E46" s="76"/>
      <c r="F46" s="223"/>
      <c r="G46" s="198"/>
      <c r="H46" s="222">
        <f>I35*43%</f>
        <v>40.3297</v>
      </c>
      <c r="I46" s="76"/>
      <c r="J46" s="223"/>
      <c r="K46" s="209"/>
      <c r="L46" s="95"/>
      <c r="M46" s="224"/>
      <c r="N46" s="225"/>
      <c r="O46" s="198"/>
      <c r="P46" s="95"/>
      <c r="Q46" s="224"/>
      <c r="R46" s="225"/>
      <c r="S46" s="198"/>
      <c r="T46" s="226"/>
      <c r="U46" s="227"/>
      <c r="V46" s="228"/>
      <c r="W46" s="198"/>
      <c r="X46" s="226"/>
      <c r="Y46" s="227"/>
      <c r="Z46" s="228"/>
      <c r="AA46" s="46"/>
    </row>
    <row r="47" ht="18.0" customHeight="1">
      <c r="A47" s="46"/>
      <c r="B47" s="229"/>
      <c r="C47" s="230"/>
      <c r="D47" s="231"/>
      <c r="E47" s="231"/>
      <c r="F47" s="232"/>
      <c r="G47" s="233"/>
      <c r="H47" s="234"/>
      <c r="I47" s="234"/>
      <c r="J47" s="234"/>
      <c r="K47" s="234"/>
      <c r="L47" s="234"/>
      <c r="M47" s="234"/>
      <c r="N47" s="235"/>
      <c r="O47" s="233"/>
      <c r="P47" s="235"/>
      <c r="Q47" s="235"/>
      <c r="R47" s="46"/>
      <c r="S47" s="233"/>
      <c r="T47" s="234"/>
      <c r="U47" s="234"/>
      <c r="V47" s="236"/>
      <c r="W47" s="46"/>
      <c r="X47" s="46"/>
      <c r="Y47" s="46"/>
      <c r="Z47" s="46"/>
      <c r="AA47" s="46"/>
    </row>
    <row r="48" ht="18.0" customHeight="1">
      <c r="A48" s="46"/>
      <c r="B48" s="229"/>
      <c r="C48" s="230"/>
      <c r="D48" s="231"/>
      <c r="E48" s="231"/>
      <c r="F48" s="232">
        <f>F32*0.57</f>
        <v>94.5744</v>
      </c>
      <c r="G48" s="233"/>
      <c r="H48" s="237">
        <f>F48-F35</f>
        <v>0.7844</v>
      </c>
      <c r="I48" s="234"/>
      <c r="J48" s="234"/>
      <c r="K48" s="234"/>
      <c r="L48" s="234"/>
      <c r="M48" s="234"/>
      <c r="N48" s="235"/>
      <c r="O48" s="233"/>
      <c r="P48" s="235"/>
      <c r="Q48" s="235"/>
      <c r="R48" s="46"/>
      <c r="S48" s="233"/>
      <c r="T48" s="234"/>
      <c r="U48" s="234"/>
      <c r="V48" s="236"/>
      <c r="W48" s="46"/>
      <c r="X48" s="46"/>
      <c r="Y48" s="46"/>
      <c r="Z48" s="46"/>
      <c r="AA48" s="46"/>
    </row>
    <row r="49" ht="18.0" customHeight="1">
      <c r="A49" s="46"/>
      <c r="B49" s="229"/>
      <c r="C49" s="230"/>
      <c r="D49" s="231"/>
      <c r="E49" s="231"/>
      <c r="F49" s="232">
        <f>D43*0.75</f>
        <v>53.5092</v>
      </c>
      <c r="G49" s="233"/>
      <c r="H49" s="234"/>
      <c r="I49" s="234"/>
      <c r="J49" s="234"/>
      <c r="K49" s="234"/>
      <c r="L49" s="234"/>
      <c r="M49" s="234"/>
      <c r="N49" s="235"/>
      <c r="O49" s="233"/>
      <c r="P49" s="235"/>
      <c r="Q49" s="235"/>
      <c r="R49" s="46"/>
      <c r="S49" s="233"/>
      <c r="T49" s="234"/>
      <c r="U49" s="234"/>
      <c r="V49" s="236"/>
      <c r="W49" s="46"/>
      <c r="X49" s="46"/>
      <c r="Y49" s="46"/>
      <c r="Z49" s="46"/>
      <c r="AA49" s="46"/>
    </row>
    <row r="50" ht="18.0" customHeight="1">
      <c r="A50" s="46"/>
      <c r="B50" s="229"/>
      <c r="C50" s="230"/>
      <c r="D50" s="231"/>
      <c r="E50" s="231"/>
      <c r="F50" s="232">
        <f>D46*0.25</f>
        <v>10.082425</v>
      </c>
      <c r="G50" s="233"/>
      <c r="H50" s="234"/>
      <c r="I50" s="234"/>
      <c r="J50" s="234"/>
      <c r="K50" s="234"/>
      <c r="L50" s="234"/>
      <c r="M50" s="234"/>
      <c r="N50" s="235"/>
      <c r="O50" s="233"/>
      <c r="P50" s="235"/>
      <c r="Q50" s="235"/>
      <c r="R50" s="46"/>
      <c r="S50" s="233"/>
      <c r="T50" s="234"/>
      <c r="U50" s="234"/>
      <c r="V50" s="236"/>
      <c r="W50" s="46"/>
      <c r="X50" s="46"/>
      <c r="Y50" s="46"/>
      <c r="Z50" s="46"/>
      <c r="AA50" s="46"/>
    </row>
    <row r="51" ht="18.0" customHeight="1">
      <c r="A51" s="46"/>
      <c r="B51" s="229"/>
      <c r="C51" s="230"/>
      <c r="D51" s="231"/>
      <c r="E51" s="231"/>
      <c r="F51" s="232"/>
      <c r="G51" s="233"/>
      <c r="H51" s="234"/>
      <c r="I51" s="234"/>
      <c r="J51" s="234"/>
      <c r="K51" s="234"/>
      <c r="L51" s="234"/>
      <c r="M51" s="234"/>
      <c r="N51" s="235"/>
      <c r="O51" s="233"/>
      <c r="P51" s="235"/>
      <c r="Q51" s="235"/>
      <c r="R51" s="46"/>
      <c r="S51" s="233"/>
      <c r="T51" s="234"/>
      <c r="U51" s="234"/>
      <c r="V51" s="236"/>
      <c r="W51" s="46"/>
      <c r="X51" s="46"/>
      <c r="Y51" s="46"/>
      <c r="Z51" s="46"/>
      <c r="AA51" s="46"/>
    </row>
    <row r="52" ht="18.0" customHeight="1">
      <c r="A52" s="46"/>
      <c r="B52" s="229"/>
      <c r="C52" s="230"/>
      <c r="D52" s="231"/>
      <c r="E52" s="231"/>
      <c r="F52" s="232"/>
      <c r="G52" s="233"/>
      <c r="H52" s="234"/>
      <c r="I52" s="234"/>
      <c r="J52" s="234"/>
      <c r="K52" s="234"/>
      <c r="L52" s="234"/>
      <c r="M52" s="234"/>
      <c r="N52" s="235"/>
      <c r="O52" s="233"/>
      <c r="P52" s="235"/>
      <c r="Q52" s="235"/>
      <c r="R52" s="46"/>
      <c r="S52" s="233"/>
      <c r="T52" s="234"/>
      <c r="U52" s="234"/>
      <c r="V52" s="236"/>
      <c r="W52" s="46"/>
      <c r="X52" s="46"/>
      <c r="Y52" s="46"/>
      <c r="Z52" s="46"/>
      <c r="AA52" s="46"/>
    </row>
  </sheetData>
  <mergeCells count="75">
    <mergeCell ref="L37:N37"/>
    <mergeCell ref="L38:N38"/>
    <mergeCell ref="L39:N39"/>
    <mergeCell ref="P39:R39"/>
    <mergeCell ref="L40:N46"/>
    <mergeCell ref="P40:R46"/>
    <mergeCell ref="T40:V46"/>
    <mergeCell ref="X40:Z46"/>
    <mergeCell ref="T37:V37"/>
    <mergeCell ref="T38:V38"/>
    <mergeCell ref="T39:V39"/>
    <mergeCell ref="X39:Z39"/>
    <mergeCell ref="D37:F37"/>
    <mergeCell ref="H37:J37"/>
    <mergeCell ref="P37:R37"/>
    <mergeCell ref="X37:Z37"/>
    <mergeCell ref="H38:J38"/>
    <mergeCell ref="P38:R38"/>
    <mergeCell ref="X38:Z38"/>
    <mergeCell ref="H41:J41"/>
    <mergeCell ref="H42:J42"/>
    <mergeCell ref="D43:F43"/>
    <mergeCell ref="H43:J43"/>
    <mergeCell ref="D44:F44"/>
    <mergeCell ref="H44:J44"/>
    <mergeCell ref="D45:F45"/>
    <mergeCell ref="H45:J45"/>
    <mergeCell ref="D46:F46"/>
    <mergeCell ref="H46:J46"/>
    <mergeCell ref="D38:F38"/>
    <mergeCell ref="D39:F39"/>
    <mergeCell ref="H39:J39"/>
    <mergeCell ref="D40:F40"/>
    <mergeCell ref="H40:J40"/>
    <mergeCell ref="D41:F41"/>
    <mergeCell ref="D42:F42"/>
    <mergeCell ref="E9:N9"/>
    <mergeCell ref="E11:N11"/>
    <mergeCell ref="B1:B2"/>
    <mergeCell ref="E1:F1"/>
    <mergeCell ref="E4:R5"/>
    <mergeCell ref="E6:N6"/>
    <mergeCell ref="E7:N7"/>
    <mergeCell ref="E8:N8"/>
    <mergeCell ref="B11:B12"/>
    <mergeCell ref="E12:N12"/>
    <mergeCell ref="E13:N13"/>
    <mergeCell ref="E14:N14"/>
    <mergeCell ref="E15:N15"/>
    <mergeCell ref="E16:N16"/>
    <mergeCell ref="E17:N17"/>
    <mergeCell ref="E18:N18"/>
    <mergeCell ref="T23:V23"/>
    <mergeCell ref="X23:Z23"/>
    <mergeCell ref="E19:N19"/>
    <mergeCell ref="D21:Z21"/>
    <mergeCell ref="B23:B24"/>
    <mergeCell ref="D23:F23"/>
    <mergeCell ref="H23:J23"/>
    <mergeCell ref="L23:N23"/>
    <mergeCell ref="P23:R23"/>
    <mergeCell ref="D27:F29"/>
    <mergeCell ref="H28:J28"/>
    <mergeCell ref="H30:J30"/>
    <mergeCell ref="L30:N30"/>
    <mergeCell ref="P30:R30"/>
    <mergeCell ref="T30:V30"/>
    <mergeCell ref="X30:Z30"/>
    <mergeCell ref="D30:F30"/>
    <mergeCell ref="D33:F33"/>
    <mergeCell ref="H33:J33"/>
    <mergeCell ref="L33:N33"/>
    <mergeCell ref="P33:R33"/>
    <mergeCell ref="T33:V33"/>
    <mergeCell ref="X33:Z33"/>
  </mergeCells>
  <dataValidations>
    <dataValidation type="decimal" allowBlank="1" showDropDown="1" showInputMessage="1" showErrorMessage="1" prompt="Enter a number between 0 and 99999999" sqref="B13">
      <formula1>0.0</formula1>
      <formula2>9.9999999E7</formula2>
    </dataValidation>
    <dataValidation type="list" allowBlank="1" showErrorMessage="1" sqref="B16">
      <formula1>"Single,Family"</formula1>
    </dataValidation>
  </dataValidation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2D050"/>
    <pageSetUpPr/>
  </sheetPr>
  <sheetViews>
    <sheetView showGridLines="0" workbookViewId="0">
      <pane xSplit="3.0" topLeftCell="D1" activePane="topRight" state="frozen"/>
      <selection activeCell="E2" sqref="E2" pane="topRight"/>
    </sheetView>
  </sheetViews>
  <sheetFormatPr customHeight="1" defaultColWidth="14.43" defaultRowHeight="15.0"/>
  <cols>
    <col customWidth="1" min="1" max="1" width="5.43"/>
    <col customWidth="1" min="2" max="2" width="50.57"/>
    <col customWidth="1" min="3" max="3" width="3.14"/>
    <col customWidth="1" min="4" max="4" width="14.43"/>
    <col customWidth="1" min="5" max="5" width="12.43"/>
    <col customWidth="1" min="6" max="6" width="14.43"/>
    <col customWidth="1" min="7" max="7" width="2.43"/>
    <col customWidth="1" min="8" max="8" width="14.43"/>
    <col customWidth="1" min="9" max="9" width="18.86"/>
    <col customWidth="1" min="10" max="10" width="14.43"/>
    <col customWidth="1" min="11" max="11" width="4.43"/>
    <col customWidth="1" min="12" max="12" width="14.43"/>
    <col customWidth="1" min="13" max="13" width="13.14"/>
    <col customWidth="1" min="14" max="14" width="31.14"/>
    <col customWidth="1" min="15" max="15" width="2.43"/>
    <col customWidth="1" min="16" max="16" width="25.71"/>
    <col customWidth="1" min="17" max="17" width="18.86"/>
    <col customWidth="1" min="18" max="18" width="16.0"/>
    <col customWidth="1" min="19" max="19" width="6.43"/>
    <col customWidth="1" min="21" max="21" width="13.14"/>
    <col customWidth="1" min="22" max="22" width="16.0"/>
    <col customWidth="1" min="23" max="23" width="2.43"/>
    <col customWidth="1" min="24" max="24" width="18.43"/>
    <col customWidth="1" min="25" max="25" width="11.0"/>
    <col customWidth="1" min="26" max="26" width="20.86"/>
    <col customWidth="1" min="27" max="27" width="9.14"/>
  </cols>
  <sheetData>
    <row r="1" ht="15.0" customHeight="1">
      <c r="B1" s="43" t="s">
        <v>80</v>
      </c>
      <c r="E1" s="44" t="s">
        <v>31</v>
      </c>
      <c r="G1" s="9"/>
      <c r="H1" s="9"/>
      <c r="I1" s="9"/>
      <c r="J1" s="9"/>
      <c r="K1" s="9"/>
      <c r="L1" s="9"/>
      <c r="M1" s="9"/>
      <c r="N1" s="9"/>
      <c r="O1" s="45"/>
      <c r="P1" s="45"/>
      <c r="Q1" s="45"/>
      <c r="R1" s="45"/>
      <c r="S1" s="45"/>
      <c r="T1" s="45"/>
      <c r="U1" s="45"/>
      <c r="V1" s="45"/>
      <c r="W1" s="46"/>
      <c r="X1" s="46"/>
      <c r="Y1" s="46"/>
      <c r="Z1" s="46"/>
      <c r="AA1" s="46"/>
    </row>
    <row r="2" ht="35.25" customHeight="1">
      <c r="B2" s="47"/>
      <c r="E2" s="9"/>
      <c r="F2" s="9"/>
      <c r="G2" s="9"/>
      <c r="H2" s="9"/>
      <c r="I2" s="9"/>
      <c r="J2" s="9"/>
      <c r="K2" s="9"/>
      <c r="L2" s="9"/>
      <c r="M2" s="9"/>
      <c r="N2" s="9"/>
      <c r="O2" s="45"/>
      <c r="P2" s="45"/>
      <c r="Q2" s="45"/>
      <c r="R2" s="45"/>
      <c r="S2" s="45"/>
      <c r="T2" s="45"/>
      <c r="U2" s="45"/>
      <c r="V2" s="45"/>
      <c r="W2" s="46"/>
      <c r="X2" s="46"/>
      <c r="Y2" s="46"/>
      <c r="Z2" s="46"/>
      <c r="AA2" s="46"/>
    </row>
    <row r="3" ht="15.0" customHeight="1">
      <c r="B3" s="48"/>
      <c r="E3" s="9"/>
      <c r="F3" s="9"/>
      <c r="G3" s="9"/>
      <c r="H3" s="9"/>
      <c r="I3" s="9"/>
      <c r="J3" s="9"/>
      <c r="K3" s="9"/>
      <c r="L3" s="9"/>
      <c r="M3" s="9"/>
      <c r="N3" s="9"/>
      <c r="O3" s="45"/>
      <c r="P3" s="45"/>
      <c r="Q3" s="45"/>
      <c r="R3" s="45"/>
      <c r="S3" s="45"/>
      <c r="T3" s="45"/>
      <c r="U3" s="45"/>
      <c r="V3" s="45"/>
      <c r="W3" s="46"/>
      <c r="X3" s="46"/>
      <c r="Y3" s="46"/>
      <c r="Z3" s="46"/>
      <c r="AA3" s="46"/>
    </row>
    <row r="4" ht="22.5" customHeight="1">
      <c r="B4" s="49" t="s">
        <v>32</v>
      </c>
      <c r="E4" s="50" t="s">
        <v>33</v>
      </c>
      <c r="F4" s="51"/>
      <c r="G4" s="51"/>
      <c r="H4" s="51"/>
      <c r="I4" s="51"/>
      <c r="J4" s="51"/>
      <c r="K4" s="51"/>
      <c r="L4" s="51"/>
      <c r="M4" s="51"/>
      <c r="N4" s="51"/>
      <c r="O4" s="51"/>
      <c r="P4" s="51"/>
      <c r="Q4" s="51"/>
      <c r="R4" s="52"/>
      <c r="S4" s="45"/>
      <c r="T4" s="45"/>
      <c r="U4" s="45"/>
      <c r="V4" s="45"/>
      <c r="W4" s="46"/>
      <c r="X4" s="46"/>
      <c r="Y4" s="46"/>
      <c r="Z4" s="46"/>
      <c r="AA4" s="46"/>
    </row>
    <row r="5" ht="9.75" customHeight="1">
      <c r="A5" s="46"/>
      <c r="B5" s="53"/>
      <c r="C5" s="54"/>
      <c r="E5" s="55"/>
      <c r="R5" s="56"/>
      <c r="S5" s="45"/>
      <c r="T5" s="45"/>
      <c r="U5" s="45"/>
      <c r="V5" s="45"/>
      <c r="W5" s="46"/>
      <c r="X5" s="46"/>
      <c r="Y5" s="46"/>
      <c r="Z5" s="46"/>
      <c r="AA5" s="46"/>
    </row>
    <row r="6" ht="22.5" customHeight="1">
      <c r="A6" s="46"/>
      <c r="B6" s="53" t="s">
        <v>34</v>
      </c>
      <c r="C6" s="54"/>
      <c r="E6" s="57" t="s">
        <v>81</v>
      </c>
      <c r="F6" s="58"/>
      <c r="G6" s="58"/>
      <c r="H6" s="58"/>
      <c r="I6" s="58"/>
      <c r="J6" s="58"/>
      <c r="K6" s="58"/>
      <c r="L6" s="58"/>
      <c r="M6" s="58"/>
      <c r="N6" s="59"/>
      <c r="O6" s="45"/>
      <c r="P6" s="238" t="s">
        <v>36</v>
      </c>
      <c r="Q6" s="238" t="s">
        <v>37</v>
      </c>
      <c r="R6" s="239" t="s">
        <v>38</v>
      </c>
      <c r="S6" s="45"/>
      <c r="T6" s="45"/>
      <c r="U6" s="45"/>
      <c r="V6" s="45"/>
      <c r="W6" s="46"/>
      <c r="X6" s="46"/>
      <c r="Y6" s="46"/>
      <c r="Z6" s="46"/>
      <c r="AA6" s="46"/>
    </row>
    <row r="7" ht="48.75" customHeight="1">
      <c r="A7" s="46"/>
      <c r="B7" s="53" t="s">
        <v>39</v>
      </c>
      <c r="C7" s="54"/>
      <c r="E7" s="57" t="s">
        <v>82</v>
      </c>
      <c r="F7" s="58"/>
      <c r="G7" s="58"/>
      <c r="H7" s="58"/>
      <c r="I7" s="58"/>
      <c r="J7" s="58"/>
      <c r="K7" s="58"/>
      <c r="L7" s="58"/>
      <c r="M7" s="58"/>
      <c r="N7" s="59"/>
      <c r="O7" s="45"/>
      <c r="P7" s="62" t="s">
        <v>41</v>
      </c>
      <c r="Q7" s="63" t="s">
        <v>42</v>
      </c>
      <c r="R7" s="64">
        <v>0.09</v>
      </c>
      <c r="S7" s="45"/>
      <c r="T7" s="45"/>
      <c r="U7" s="45"/>
      <c r="V7" s="45"/>
      <c r="W7" s="46"/>
      <c r="X7" s="46"/>
      <c r="Y7" s="46"/>
      <c r="Z7" s="46"/>
      <c r="AA7" s="46"/>
    </row>
    <row r="8" ht="37.5" customHeight="1">
      <c r="A8" s="46"/>
      <c r="B8" s="53" t="s">
        <v>43</v>
      </c>
      <c r="C8" s="54"/>
      <c r="D8" s="2"/>
      <c r="E8" s="57" t="s">
        <v>83</v>
      </c>
      <c r="F8" s="58"/>
      <c r="G8" s="58"/>
      <c r="H8" s="58"/>
      <c r="I8" s="58"/>
      <c r="J8" s="58"/>
      <c r="K8" s="58"/>
      <c r="L8" s="58"/>
      <c r="M8" s="58"/>
      <c r="N8" s="59"/>
      <c r="O8" s="45"/>
      <c r="P8" s="62" t="s">
        <v>41</v>
      </c>
      <c r="Q8" s="63" t="s">
        <v>45</v>
      </c>
      <c r="R8" s="64">
        <v>0.08</v>
      </c>
      <c r="S8" s="45"/>
      <c r="T8" s="45"/>
      <c r="U8" s="45"/>
      <c r="V8" s="45"/>
      <c r="W8" s="46"/>
      <c r="X8" s="46"/>
      <c r="Y8" s="46"/>
      <c r="Z8" s="46"/>
      <c r="AA8" s="46"/>
    </row>
    <row r="9" ht="34.5" customHeight="1">
      <c r="A9" s="46"/>
      <c r="B9" s="65" t="s">
        <v>6</v>
      </c>
      <c r="C9" s="66"/>
      <c r="D9" s="2"/>
      <c r="E9" s="57" t="s">
        <v>84</v>
      </c>
      <c r="F9" s="58"/>
      <c r="G9" s="58"/>
      <c r="H9" s="58"/>
      <c r="I9" s="58"/>
      <c r="J9" s="58"/>
      <c r="K9" s="58"/>
      <c r="L9" s="58"/>
      <c r="M9" s="58"/>
      <c r="N9" s="59"/>
      <c r="O9" s="45"/>
      <c r="P9" s="62" t="s">
        <v>47</v>
      </c>
      <c r="Q9" s="63" t="s">
        <v>48</v>
      </c>
      <c r="R9" s="64">
        <v>0.07</v>
      </c>
      <c r="S9" s="45"/>
      <c r="T9" s="45"/>
      <c r="U9" s="45"/>
      <c r="V9" s="45"/>
      <c r="W9" s="46"/>
      <c r="X9" s="46"/>
      <c r="Y9" s="46"/>
      <c r="Z9" s="46"/>
      <c r="AA9" s="46"/>
    </row>
    <row r="10" ht="17.25" customHeight="1">
      <c r="A10" s="46"/>
      <c r="B10" s="2"/>
      <c r="C10" s="2"/>
      <c r="E10" s="67"/>
      <c r="F10" s="45"/>
      <c r="G10" s="45"/>
      <c r="H10" s="68"/>
      <c r="I10" s="68"/>
      <c r="J10" s="68"/>
      <c r="K10" s="68"/>
      <c r="L10" s="68"/>
      <c r="M10" s="69"/>
      <c r="N10" s="45"/>
      <c r="O10" s="45"/>
      <c r="P10" s="62" t="s">
        <v>49</v>
      </c>
      <c r="Q10" s="63" t="s">
        <v>50</v>
      </c>
      <c r="R10" s="64">
        <v>0.0</v>
      </c>
      <c r="S10" s="45"/>
      <c r="T10" s="45"/>
      <c r="U10" s="45"/>
      <c r="V10" s="45"/>
      <c r="W10" s="46"/>
      <c r="X10" s="46"/>
      <c r="Y10" s="46"/>
      <c r="Z10" s="46"/>
      <c r="AA10" s="46"/>
    </row>
    <row r="11" ht="30.75" customHeight="1">
      <c r="A11" s="46"/>
      <c r="B11" s="70" t="s">
        <v>10</v>
      </c>
      <c r="C11" s="2"/>
      <c r="E11" s="57" t="s">
        <v>85</v>
      </c>
      <c r="F11" s="58"/>
      <c r="G11" s="58"/>
      <c r="H11" s="58"/>
      <c r="I11" s="58"/>
      <c r="J11" s="58"/>
      <c r="K11" s="58"/>
      <c r="L11" s="58"/>
      <c r="M11" s="58"/>
      <c r="N11" s="59"/>
      <c r="O11" s="45"/>
      <c r="P11" s="45"/>
      <c r="Q11" s="45"/>
      <c r="R11" s="71"/>
      <c r="S11" s="45"/>
      <c r="T11" s="45"/>
      <c r="U11" s="45"/>
      <c r="V11" s="45"/>
      <c r="W11" s="46"/>
      <c r="X11" s="46"/>
      <c r="Y11" s="46"/>
      <c r="Z11" s="46"/>
      <c r="AA11" s="46"/>
    </row>
    <row r="12" ht="17.25" customHeight="1">
      <c r="A12" s="46"/>
      <c r="B12" s="72"/>
      <c r="C12" s="2"/>
      <c r="E12" s="57" t="s">
        <v>86</v>
      </c>
      <c r="F12" s="58"/>
      <c r="G12" s="58"/>
      <c r="H12" s="58"/>
      <c r="I12" s="58"/>
      <c r="J12" s="58"/>
      <c r="K12" s="58"/>
      <c r="L12" s="58"/>
      <c r="M12" s="58"/>
      <c r="N12" s="59"/>
      <c r="O12" s="45"/>
      <c r="P12" s="45"/>
      <c r="Q12" s="45"/>
      <c r="R12" s="71"/>
      <c r="S12" s="45"/>
      <c r="T12" s="45"/>
      <c r="U12" s="45"/>
      <c r="V12" s="45"/>
      <c r="W12" s="46"/>
      <c r="X12" s="46"/>
      <c r="Y12" s="46"/>
      <c r="Z12" s="46"/>
      <c r="AA12" s="46"/>
    </row>
    <row r="13" ht="17.25" customHeight="1">
      <c r="A13" s="46"/>
      <c r="B13" s="73">
        <v>123000.0</v>
      </c>
      <c r="C13" s="36"/>
      <c r="E13" s="57" t="s">
        <v>53</v>
      </c>
      <c r="F13" s="58"/>
      <c r="G13" s="58"/>
      <c r="H13" s="58"/>
      <c r="I13" s="58"/>
      <c r="J13" s="58"/>
      <c r="K13" s="58"/>
      <c r="L13" s="58"/>
      <c r="M13" s="58"/>
      <c r="N13" s="59"/>
      <c r="O13" s="45"/>
      <c r="P13" s="45"/>
      <c r="Q13" s="45"/>
      <c r="R13" s="71"/>
      <c r="S13" s="45"/>
      <c r="T13" s="45"/>
      <c r="U13" s="45"/>
      <c r="V13" s="45"/>
      <c r="W13" s="46"/>
      <c r="X13" s="46"/>
      <c r="Y13" s="46"/>
      <c r="Z13" s="46"/>
      <c r="AA13" s="46"/>
    </row>
    <row r="14" ht="16.5" customHeight="1">
      <c r="A14" s="46"/>
      <c r="B14" s="45"/>
      <c r="C14" s="45"/>
      <c r="D14" s="45"/>
      <c r="E14" s="57" t="s">
        <v>54</v>
      </c>
      <c r="F14" s="58"/>
      <c r="G14" s="58"/>
      <c r="H14" s="58"/>
      <c r="I14" s="58"/>
      <c r="J14" s="58"/>
      <c r="K14" s="58"/>
      <c r="L14" s="58"/>
      <c r="M14" s="58"/>
      <c r="N14" s="59"/>
      <c r="O14" s="45"/>
      <c r="P14" s="45"/>
      <c r="Q14" s="45"/>
      <c r="R14" s="71"/>
      <c r="S14" s="45"/>
      <c r="T14" s="45"/>
      <c r="U14" s="45"/>
      <c r="V14" s="45"/>
      <c r="W14" s="46"/>
      <c r="X14" s="46"/>
      <c r="Y14" s="46"/>
      <c r="Z14" s="46"/>
      <c r="AA14" s="46"/>
    </row>
    <row r="15" ht="16.5" customHeight="1">
      <c r="A15" s="46"/>
      <c r="B15" s="74" t="s">
        <v>55</v>
      </c>
      <c r="C15" s="45"/>
      <c r="D15" s="45"/>
      <c r="E15" s="57" t="s">
        <v>56</v>
      </c>
      <c r="F15" s="58"/>
      <c r="G15" s="58"/>
      <c r="H15" s="58"/>
      <c r="I15" s="58"/>
      <c r="J15" s="58"/>
      <c r="K15" s="58"/>
      <c r="L15" s="58"/>
      <c r="M15" s="58"/>
      <c r="N15" s="59"/>
      <c r="O15" s="45"/>
      <c r="P15" s="45"/>
      <c r="Q15" s="45"/>
      <c r="R15" s="71"/>
      <c r="S15" s="45"/>
      <c r="T15" s="45"/>
      <c r="U15" s="45"/>
      <c r="V15" s="45"/>
      <c r="W15" s="46"/>
      <c r="X15" s="46"/>
      <c r="Y15" s="46"/>
      <c r="Z15" s="46"/>
      <c r="AA15" s="46"/>
    </row>
    <row r="16" ht="16.5" customHeight="1">
      <c r="A16" s="46"/>
      <c r="B16" s="25" t="s">
        <v>3</v>
      </c>
      <c r="C16" s="45"/>
      <c r="D16" s="45"/>
      <c r="E16" s="57" t="s">
        <v>87</v>
      </c>
      <c r="F16" s="58"/>
      <c r="G16" s="58"/>
      <c r="H16" s="58"/>
      <c r="I16" s="58"/>
      <c r="J16" s="58"/>
      <c r="K16" s="58"/>
      <c r="L16" s="58"/>
      <c r="M16" s="58"/>
      <c r="N16" s="59"/>
      <c r="O16" s="45"/>
      <c r="P16" s="45"/>
      <c r="Q16" s="45"/>
      <c r="R16" s="71"/>
      <c r="S16" s="45"/>
      <c r="T16" s="45"/>
      <c r="U16" s="45"/>
      <c r="V16" s="45"/>
      <c r="W16" s="46"/>
      <c r="X16" s="46"/>
      <c r="Y16" s="46"/>
      <c r="Z16" s="46"/>
      <c r="AA16" s="46"/>
    </row>
    <row r="17" ht="16.5" customHeight="1">
      <c r="A17" s="46"/>
      <c r="C17" s="45"/>
      <c r="D17" s="45"/>
      <c r="E17" s="57" t="s">
        <v>58</v>
      </c>
      <c r="F17" s="58"/>
      <c r="G17" s="58"/>
      <c r="H17" s="58"/>
      <c r="I17" s="58"/>
      <c r="J17" s="58"/>
      <c r="K17" s="58"/>
      <c r="L17" s="58"/>
      <c r="M17" s="58"/>
      <c r="N17" s="59"/>
      <c r="O17" s="45"/>
      <c r="P17" s="45"/>
      <c r="Q17" s="45"/>
      <c r="R17" s="71"/>
      <c r="S17" s="45"/>
      <c r="T17" s="45"/>
      <c r="U17" s="45"/>
      <c r="V17" s="45"/>
      <c r="W17" s="46"/>
      <c r="X17" s="46"/>
      <c r="Y17" s="46"/>
      <c r="Z17" s="46"/>
      <c r="AA17" s="46"/>
    </row>
    <row r="18" ht="16.5" customHeight="1">
      <c r="A18" s="46"/>
      <c r="B18" s="45"/>
      <c r="C18" s="45"/>
      <c r="D18" s="45"/>
      <c r="E18" s="57" t="s">
        <v>59</v>
      </c>
      <c r="F18" s="58"/>
      <c r="G18" s="58"/>
      <c r="H18" s="58"/>
      <c r="I18" s="58"/>
      <c r="J18" s="58"/>
      <c r="K18" s="58"/>
      <c r="L18" s="58"/>
      <c r="M18" s="58"/>
      <c r="N18" s="59"/>
      <c r="O18" s="45"/>
      <c r="P18" s="45"/>
      <c r="Q18" s="45"/>
      <c r="R18" s="71"/>
      <c r="S18" s="45"/>
      <c r="T18" s="45"/>
      <c r="U18" s="45"/>
      <c r="V18" s="45"/>
      <c r="W18" s="46"/>
      <c r="X18" s="46"/>
      <c r="Y18" s="46"/>
      <c r="Z18" s="46"/>
      <c r="AA18" s="46"/>
    </row>
    <row r="19" ht="16.5" customHeight="1">
      <c r="A19" s="46"/>
      <c r="C19" s="45"/>
      <c r="D19" s="45"/>
      <c r="E19" s="75" t="s">
        <v>60</v>
      </c>
      <c r="F19" s="76"/>
      <c r="G19" s="76"/>
      <c r="H19" s="76"/>
      <c r="I19" s="76"/>
      <c r="J19" s="76"/>
      <c r="K19" s="76"/>
      <c r="L19" s="76"/>
      <c r="M19" s="76"/>
      <c r="N19" s="77"/>
      <c r="O19" s="78"/>
      <c r="P19" s="78"/>
      <c r="Q19" s="78"/>
      <c r="R19" s="79"/>
      <c r="S19" s="45"/>
      <c r="T19" s="45"/>
      <c r="U19" s="45"/>
      <c r="V19" s="45"/>
      <c r="W19" s="46"/>
      <c r="X19" s="46"/>
      <c r="Y19" s="46"/>
      <c r="Z19" s="46"/>
      <c r="AA19" s="46"/>
    </row>
    <row r="20" ht="12.75" customHeight="1">
      <c r="A20" s="46"/>
      <c r="B20" s="45"/>
      <c r="C20" s="45"/>
      <c r="D20" s="45"/>
      <c r="E20" s="45"/>
      <c r="F20" s="45"/>
      <c r="G20" s="45"/>
      <c r="H20" s="45"/>
      <c r="I20" s="45"/>
      <c r="J20" s="45"/>
      <c r="K20" s="45"/>
      <c r="L20" s="45"/>
      <c r="M20" s="45"/>
      <c r="N20" s="45"/>
      <c r="O20" s="45"/>
      <c r="P20" s="45"/>
      <c r="Q20" s="45"/>
      <c r="R20" s="45"/>
      <c r="S20" s="45"/>
      <c r="T20" s="45"/>
      <c r="U20" s="45"/>
      <c r="V20" s="45"/>
      <c r="W20" s="46"/>
      <c r="X20" s="46"/>
      <c r="Y20" s="46"/>
      <c r="Z20" s="46"/>
      <c r="AA20" s="46"/>
    </row>
    <row r="21" ht="26.25" customHeight="1">
      <c r="A21" s="46"/>
      <c r="B21" s="80"/>
      <c r="C21" s="81"/>
      <c r="D21" s="82" t="s">
        <v>61</v>
      </c>
      <c r="E21" s="83"/>
      <c r="F21" s="83"/>
      <c r="G21" s="83"/>
      <c r="H21" s="83"/>
      <c r="I21" s="83"/>
      <c r="J21" s="83"/>
      <c r="K21" s="83"/>
      <c r="L21" s="83"/>
      <c r="M21" s="83"/>
      <c r="N21" s="83"/>
      <c r="O21" s="83"/>
      <c r="P21" s="83"/>
      <c r="Q21" s="83"/>
      <c r="R21" s="83"/>
      <c r="S21" s="83"/>
      <c r="T21" s="83"/>
      <c r="U21" s="83"/>
      <c r="V21" s="83"/>
      <c r="W21" s="83"/>
      <c r="X21" s="83"/>
      <c r="Y21" s="83"/>
      <c r="Z21" s="84"/>
      <c r="AA21" s="46"/>
    </row>
    <row r="22" ht="22.5" customHeight="1">
      <c r="A22" s="46"/>
      <c r="B22" s="85"/>
      <c r="C22" s="86"/>
      <c r="D22" s="87"/>
      <c r="E22" s="87"/>
      <c r="F22" s="87"/>
      <c r="G22" s="87"/>
      <c r="H22" s="87"/>
      <c r="I22" s="87"/>
      <c r="J22" s="87"/>
      <c r="K22" s="87"/>
      <c r="L22" s="87"/>
      <c r="M22" s="87"/>
      <c r="N22" s="87"/>
      <c r="O22" s="87"/>
      <c r="P22" s="87"/>
      <c r="Q22" s="87"/>
      <c r="R22" s="87"/>
      <c r="S22" s="87"/>
      <c r="T22" s="87"/>
      <c r="U22" s="87"/>
      <c r="V22" s="87"/>
      <c r="W22" s="46"/>
      <c r="X22" s="46"/>
      <c r="Y22" s="46"/>
      <c r="Z22" s="46"/>
      <c r="AA22" s="46"/>
    </row>
    <row r="23" ht="35.25" customHeight="1">
      <c r="A23" s="88"/>
      <c r="B23" s="89" t="s">
        <v>62</v>
      </c>
      <c r="C23" s="90"/>
      <c r="D23" s="91" t="s">
        <v>15</v>
      </c>
      <c r="E23" s="83"/>
      <c r="F23" s="84"/>
      <c r="G23" s="92"/>
      <c r="H23" s="91" t="s">
        <v>63</v>
      </c>
      <c r="I23" s="83"/>
      <c r="J23" s="84"/>
      <c r="K23" s="93"/>
      <c r="L23" s="91" t="s">
        <v>16</v>
      </c>
      <c r="M23" s="83"/>
      <c r="N23" s="84"/>
      <c r="O23" s="92"/>
      <c r="P23" s="91" t="s">
        <v>17</v>
      </c>
      <c r="Q23" s="83"/>
      <c r="R23" s="84"/>
      <c r="S23" s="92"/>
      <c r="T23" s="91" t="s">
        <v>18</v>
      </c>
      <c r="U23" s="83"/>
      <c r="V23" s="84"/>
      <c r="W23" s="94"/>
      <c r="X23" s="91" t="s">
        <v>19</v>
      </c>
      <c r="Y23" s="83"/>
      <c r="Z23" s="84"/>
      <c r="AA23" s="88"/>
    </row>
    <row r="24" ht="60.75" customHeight="1">
      <c r="A24" s="46"/>
      <c r="B24" s="95"/>
      <c r="C24" s="96"/>
      <c r="D24" s="97" t="s">
        <v>64</v>
      </c>
      <c r="E24" s="98" t="s">
        <v>65</v>
      </c>
      <c r="F24" s="99" t="s">
        <v>66</v>
      </c>
      <c r="G24" s="100"/>
      <c r="H24" s="97" t="s">
        <v>64</v>
      </c>
      <c r="I24" s="101" t="s">
        <v>65</v>
      </c>
      <c r="J24" s="102" t="s">
        <v>66</v>
      </c>
      <c r="K24" s="103"/>
      <c r="L24" s="97" t="s">
        <v>64</v>
      </c>
      <c r="M24" s="98" t="s">
        <v>65</v>
      </c>
      <c r="N24" s="99" t="s">
        <v>66</v>
      </c>
      <c r="O24" s="100"/>
      <c r="P24" s="97" t="s">
        <v>64</v>
      </c>
      <c r="Q24" s="97" t="s">
        <v>65</v>
      </c>
      <c r="R24" s="104" t="s">
        <v>66</v>
      </c>
      <c r="S24" s="100"/>
      <c r="T24" s="97" t="s">
        <v>64</v>
      </c>
      <c r="U24" s="97" t="s">
        <v>65</v>
      </c>
      <c r="V24" s="97" t="s">
        <v>66</v>
      </c>
      <c r="W24" s="46"/>
      <c r="X24" s="97" t="s">
        <v>64</v>
      </c>
      <c r="Y24" s="97" t="s">
        <v>65</v>
      </c>
      <c r="Z24" s="97" t="s">
        <v>66</v>
      </c>
      <c r="AA24" s="46"/>
    </row>
    <row r="25" ht="18.0" customHeight="1">
      <c r="A25" s="46"/>
      <c r="B25" s="105" t="s">
        <v>67</v>
      </c>
      <c r="C25" s="106"/>
      <c r="D25" s="107">
        <f>SUM('Employee Data (Do not Use)'!$J$9)</f>
        <v>25000</v>
      </c>
      <c r="E25" s="108">
        <v>0.059</v>
      </c>
      <c r="F25" s="109">
        <f t="shared" ref="F25:F26" si="1">(D25/1000)*E25</f>
        <v>1.475</v>
      </c>
      <c r="G25" s="36"/>
      <c r="H25" s="107">
        <f>SUM('Employee Data (Do not Use)'!$J$9)</f>
        <v>25000</v>
      </c>
      <c r="I25" s="108">
        <v>0.059</v>
      </c>
      <c r="J25" s="109">
        <f t="shared" ref="J25:J26" si="2">(H25/1000)*I25</f>
        <v>1.475</v>
      </c>
      <c r="K25" s="110"/>
      <c r="L25" s="111">
        <f>SUM('Employee Data (Do not Use)'!$L$9)</f>
        <v>175000</v>
      </c>
      <c r="M25" s="112">
        <v>0.07</v>
      </c>
      <c r="N25" s="113">
        <f t="shared" ref="N25:N26" si="3">(L25/1000)*M25</f>
        <v>12.25</v>
      </c>
      <c r="O25" s="36"/>
      <c r="P25" s="111">
        <f>SUM('Employee Data (Do not Use)'!$P$9)</f>
        <v>250000</v>
      </c>
      <c r="Q25" s="112">
        <v>0.07</v>
      </c>
      <c r="R25" s="113">
        <f t="shared" ref="R25:R26" si="4">(P25/1000)*Q25</f>
        <v>17.5</v>
      </c>
      <c r="S25" s="36"/>
      <c r="T25" s="114">
        <f>SUM('Employee Data (Do not Use)'!$T$9)</f>
        <v>250000</v>
      </c>
      <c r="U25" s="115">
        <v>0.07</v>
      </c>
      <c r="V25" s="113">
        <f t="shared" ref="V25:V26" si="5">(T25/1000)*U25</f>
        <v>17.5</v>
      </c>
      <c r="W25" s="46"/>
      <c r="X25" s="111">
        <f>SUM('Employee Data (Do not Use)'!$T$9)</f>
        <v>250000</v>
      </c>
      <c r="Y25" s="115">
        <v>0.07</v>
      </c>
      <c r="Z25" s="113">
        <f t="shared" ref="Z25:Z26" si="6">(X25/1000)*Y25</f>
        <v>17.5</v>
      </c>
      <c r="AA25" s="46"/>
    </row>
    <row r="26" ht="17.25" customHeight="1">
      <c r="A26" s="46"/>
      <c r="B26" s="116" t="s">
        <v>68</v>
      </c>
      <c r="C26" s="106"/>
      <c r="D26" s="117">
        <f>SUM('Employee Data (Do not Use)'!$J$9)</f>
        <v>25000</v>
      </c>
      <c r="E26" s="118">
        <v>0.03</v>
      </c>
      <c r="F26" s="119">
        <f t="shared" si="1"/>
        <v>0.75</v>
      </c>
      <c r="G26" s="36"/>
      <c r="H26" s="117">
        <f>SUM('Employee Data (Do not Use)'!$J$9)</f>
        <v>25000</v>
      </c>
      <c r="I26" s="118">
        <v>0.03</v>
      </c>
      <c r="J26" s="119">
        <f t="shared" si="2"/>
        <v>0.75</v>
      </c>
      <c r="K26" s="110"/>
      <c r="L26" s="121">
        <f>SUM('Employee Data (Do not Use)'!$L$9)</f>
        <v>175000</v>
      </c>
      <c r="M26" s="122">
        <v>0.03</v>
      </c>
      <c r="N26" s="123">
        <f t="shared" si="3"/>
        <v>5.25</v>
      </c>
      <c r="O26" s="36"/>
      <c r="P26" s="121">
        <f>SUM('Employee Data (Do not Use)'!$P$9)</f>
        <v>250000</v>
      </c>
      <c r="Q26" s="122">
        <v>0.03</v>
      </c>
      <c r="R26" s="123">
        <f t="shared" si="4"/>
        <v>7.5</v>
      </c>
      <c r="S26" s="36"/>
      <c r="T26" s="124">
        <f>SUM('Employee Data (Do not Use)'!$T$9)</f>
        <v>250000</v>
      </c>
      <c r="U26" s="125">
        <v>0.03</v>
      </c>
      <c r="V26" s="123">
        <f t="shared" si="5"/>
        <v>7.5</v>
      </c>
      <c r="W26" s="46"/>
      <c r="X26" s="121">
        <f>SUM('Employee Data (Do not Use)'!$T$9)</f>
        <v>250000</v>
      </c>
      <c r="Y26" s="125">
        <v>0.03</v>
      </c>
      <c r="Z26" s="123">
        <f t="shared" si="6"/>
        <v>7.5</v>
      </c>
      <c r="AA26" s="46"/>
    </row>
    <row r="27" ht="18.0" customHeight="1">
      <c r="A27" s="46"/>
      <c r="B27" s="126" t="s">
        <v>69</v>
      </c>
      <c r="C27" s="106"/>
      <c r="D27" s="127" t="s">
        <v>70</v>
      </c>
      <c r="E27" s="128"/>
      <c r="F27" s="129"/>
      <c r="G27" s="36"/>
      <c r="H27" s="130">
        <v>1.0</v>
      </c>
      <c r="I27" s="240">
        <v>0.84</v>
      </c>
      <c r="J27" s="132">
        <f>I27*H27</f>
        <v>0.84</v>
      </c>
      <c r="K27" s="133"/>
      <c r="L27" s="134" t="str">
        <f>IF($B$16="Single","0","1")</f>
        <v>1</v>
      </c>
      <c r="M27" s="122">
        <v>0.84</v>
      </c>
      <c r="N27" s="123">
        <f>L27*M27</f>
        <v>0.84</v>
      </c>
      <c r="O27" s="36"/>
      <c r="P27" s="134" t="str">
        <f>IF($B$16="Single","0","1")</f>
        <v>1</v>
      </c>
      <c r="Q27" s="122">
        <v>1.69</v>
      </c>
      <c r="R27" s="123">
        <f>P27*Q27</f>
        <v>1.69</v>
      </c>
      <c r="S27" s="36"/>
      <c r="T27" s="124" t="str">
        <f>IF($B$16="Single","0","1")</f>
        <v>1</v>
      </c>
      <c r="U27" s="125">
        <v>3.38</v>
      </c>
      <c r="V27" s="123">
        <f>T27*U27</f>
        <v>3.38</v>
      </c>
      <c r="W27" s="46"/>
      <c r="X27" s="134" t="str">
        <f>IF($B$16="Single","0","1")</f>
        <v>1</v>
      </c>
      <c r="Y27" s="125">
        <v>3.38</v>
      </c>
      <c r="Z27" s="123">
        <f>X27*Y27</f>
        <v>3.38</v>
      </c>
      <c r="AA27" s="46"/>
    </row>
    <row r="28" ht="18.0" customHeight="1">
      <c r="A28" s="46"/>
      <c r="B28" s="126" t="s">
        <v>71</v>
      </c>
      <c r="C28" s="106"/>
      <c r="D28" s="55"/>
      <c r="F28" s="56"/>
      <c r="G28" s="36"/>
      <c r="H28" s="135" t="s">
        <v>70</v>
      </c>
      <c r="I28" s="136"/>
      <c r="J28" s="137"/>
      <c r="K28" s="110"/>
      <c r="L28" s="124">
        <f>SUM('Employee Data (Do not Use)'!$M$9)</f>
        <v>900</v>
      </c>
      <c r="M28" s="122">
        <v>0.248</v>
      </c>
      <c r="N28" s="123">
        <f>(L28/10)*M28</f>
        <v>22.32</v>
      </c>
      <c r="O28" s="36"/>
      <c r="P28" s="124">
        <f>SUM('Employee Data (Do not Use)'!$Q$9)</f>
        <v>1155</v>
      </c>
      <c r="Q28" s="122">
        <v>0.248</v>
      </c>
      <c r="R28" s="123">
        <f>(P28/10)*Q28</f>
        <v>28.644</v>
      </c>
      <c r="S28" s="36"/>
      <c r="T28" s="124">
        <f>SUM('Employee Data (Do not Use)'!$U$9)</f>
        <v>1155</v>
      </c>
      <c r="U28" s="125">
        <v>0.37</v>
      </c>
      <c r="V28" s="123">
        <f>(T28/10)*U28</f>
        <v>42.735</v>
      </c>
      <c r="W28" s="46"/>
      <c r="X28" s="124">
        <f>SUM('Employee Data (Do not Use)'!$U$9)</f>
        <v>1155</v>
      </c>
      <c r="Y28" s="125">
        <v>0.37</v>
      </c>
      <c r="Z28" s="123">
        <f>(X28/10)*Y28</f>
        <v>42.735</v>
      </c>
      <c r="AA28" s="46"/>
    </row>
    <row r="29" ht="18.0" customHeight="1">
      <c r="A29" s="46"/>
      <c r="B29" s="126" t="s">
        <v>72</v>
      </c>
      <c r="C29" s="106"/>
      <c r="D29" s="138"/>
      <c r="E29" s="139"/>
      <c r="F29" s="140"/>
      <c r="G29" s="36"/>
      <c r="H29" s="130">
        <v>0.0</v>
      </c>
      <c r="I29" s="141">
        <v>56.06</v>
      </c>
      <c r="J29" s="142">
        <v>56.09</v>
      </c>
      <c r="K29" s="110"/>
      <c r="L29" s="124">
        <f>SUM('Employee Data (Do not Use)'!$N$9)</f>
        <v>5000</v>
      </c>
      <c r="M29" s="122">
        <v>1.164</v>
      </c>
      <c r="N29" s="123">
        <f>(L29/100)*M29</f>
        <v>58.2</v>
      </c>
      <c r="O29" s="36"/>
      <c r="P29" s="124">
        <f>SUM('Employee Data (Do not Use)'!$R$9)</f>
        <v>5000</v>
      </c>
      <c r="Q29" s="122">
        <v>1.2</v>
      </c>
      <c r="R29" s="123">
        <f>(P29/100)*Q29</f>
        <v>60</v>
      </c>
      <c r="S29" s="36"/>
      <c r="T29" s="124">
        <f>SUM('Employee Data (Do not Use)'!$V$9)</f>
        <v>5000</v>
      </c>
      <c r="U29" s="125">
        <v>1.26</v>
      </c>
      <c r="V29" s="123">
        <f>(T29/100)*U29</f>
        <v>63</v>
      </c>
      <c r="W29" s="46"/>
      <c r="X29" s="124">
        <f>SUM('Employee Data (Do not Use)'!$V$9)</f>
        <v>5000</v>
      </c>
      <c r="Y29" s="125">
        <v>1.26</v>
      </c>
      <c r="Z29" s="123">
        <f>(X29/100)*Y29</f>
        <v>63</v>
      </c>
      <c r="AA29" s="46"/>
    </row>
    <row r="30" ht="18.0" customHeight="1">
      <c r="A30" s="46"/>
      <c r="B30" s="143" t="s">
        <v>73</v>
      </c>
      <c r="C30" s="144"/>
      <c r="D30" s="145"/>
      <c r="E30" s="58"/>
      <c r="F30" s="146"/>
      <c r="G30" s="4"/>
      <c r="H30" s="145"/>
      <c r="I30" s="58"/>
      <c r="J30" s="146"/>
      <c r="K30" s="4"/>
      <c r="L30" s="147"/>
      <c r="M30" s="58"/>
      <c r="N30" s="146"/>
      <c r="O30" s="4"/>
      <c r="P30" s="147"/>
      <c r="Q30" s="58"/>
      <c r="R30" s="146"/>
      <c r="S30" s="4"/>
      <c r="T30" s="147"/>
      <c r="U30" s="58"/>
      <c r="V30" s="146"/>
      <c r="W30" s="46"/>
      <c r="X30" s="147"/>
      <c r="Y30" s="58"/>
      <c r="Z30" s="146"/>
      <c r="AA30" s="46"/>
    </row>
    <row r="31" ht="18.0" customHeight="1">
      <c r="A31" s="46"/>
      <c r="B31" s="148" t="s">
        <v>5</v>
      </c>
      <c r="C31" s="149"/>
      <c r="D31" s="150">
        <f>IF($B$16="Single",1,0)</f>
        <v>0</v>
      </c>
      <c r="E31" s="151">
        <f>93.55+1.65</f>
        <v>95.2</v>
      </c>
      <c r="F31" s="152">
        <f t="shared" ref="F31:F32" si="7">D31*E31</f>
        <v>0</v>
      </c>
      <c r="G31" s="153"/>
      <c r="H31" s="150">
        <f>IF($B$16="Single",1,0)</f>
        <v>0</v>
      </c>
      <c r="I31" s="151">
        <v>102.16</v>
      </c>
      <c r="J31" s="152">
        <f t="shared" ref="J31:J32" si="8">H31*I31</f>
        <v>0</v>
      </c>
      <c r="K31" s="154"/>
      <c r="L31" s="155">
        <f>IF($B$16="Single",1,0)</f>
        <v>0</v>
      </c>
      <c r="M31" s="122">
        <v>131.99</v>
      </c>
      <c r="N31" s="123">
        <f t="shared" ref="N31:N32" si="9">L31*M31</f>
        <v>0</v>
      </c>
      <c r="O31" s="153"/>
      <c r="P31" s="155">
        <f>IF($B$16="Single",1,0)</f>
        <v>0</v>
      </c>
      <c r="Q31" s="156">
        <f>171.81+1.65</f>
        <v>173.46</v>
      </c>
      <c r="R31" s="123">
        <f t="shared" ref="R31:R32" si="10">P31*Q31</f>
        <v>0</v>
      </c>
      <c r="S31" s="153"/>
      <c r="T31" s="155">
        <f>IF($B$16="Single",1,0)</f>
        <v>0</v>
      </c>
      <c r="U31" s="157">
        <f>187.86+1.65</f>
        <v>189.51</v>
      </c>
      <c r="V31" s="123">
        <f t="shared" ref="V31:V32" si="11">T31*U31</f>
        <v>0</v>
      </c>
      <c r="W31" s="46"/>
      <c r="X31" s="155">
        <f>IF($B$16="Single",1,0)</f>
        <v>0</v>
      </c>
      <c r="Y31" s="157">
        <f>192.16+1.65</f>
        <v>193.81</v>
      </c>
      <c r="Z31" s="123">
        <f t="shared" ref="Z31:Z32" si="12">X31*Y31</f>
        <v>0</v>
      </c>
      <c r="AA31" s="46"/>
    </row>
    <row r="32" ht="18.0" customHeight="1">
      <c r="A32" s="46"/>
      <c r="B32" s="158" t="s">
        <v>3</v>
      </c>
      <c r="C32" s="149"/>
      <c r="D32" s="150">
        <f>IF($B$16="Family",1,0)</f>
        <v>1</v>
      </c>
      <c r="E32" s="159">
        <f>164.27+1.65</f>
        <v>165.92</v>
      </c>
      <c r="F32" s="152">
        <f t="shared" si="7"/>
        <v>165.92</v>
      </c>
      <c r="G32" s="153"/>
      <c r="H32" s="150">
        <f>IF($B$16="Family",1,0)</f>
        <v>1</v>
      </c>
      <c r="I32" s="159">
        <v>178.0</v>
      </c>
      <c r="J32" s="152">
        <f t="shared" si="8"/>
        <v>178</v>
      </c>
      <c r="K32" s="154"/>
      <c r="L32" s="160">
        <f>IF($B$16="Family",1,0)</f>
        <v>1</v>
      </c>
      <c r="M32" s="161">
        <v>230.19</v>
      </c>
      <c r="N32" s="123">
        <f t="shared" si="9"/>
        <v>230.19</v>
      </c>
      <c r="O32" s="153"/>
      <c r="P32" s="160">
        <f>IF($B$16="Family",1,0)</f>
        <v>1</v>
      </c>
      <c r="Q32" s="161">
        <v>303.06</v>
      </c>
      <c r="R32" s="123">
        <f t="shared" si="10"/>
        <v>303.06</v>
      </c>
      <c r="S32" s="153"/>
      <c r="T32" s="160">
        <f>IF($B$16="Family",1,0)</f>
        <v>1</v>
      </c>
      <c r="U32" s="156">
        <f>329.63+1.65</f>
        <v>331.28</v>
      </c>
      <c r="V32" s="123">
        <f t="shared" si="11"/>
        <v>331.28</v>
      </c>
      <c r="W32" s="46"/>
      <c r="X32" s="160">
        <f>IF($B$16="Family",1,0)</f>
        <v>1</v>
      </c>
      <c r="Y32" s="156">
        <f>337.09+1.65</f>
        <v>338.74</v>
      </c>
      <c r="Z32" s="123">
        <f t="shared" si="12"/>
        <v>338.74</v>
      </c>
      <c r="AA32" s="46"/>
    </row>
    <row r="33" ht="18.0" customHeight="1">
      <c r="A33" s="46"/>
      <c r="B33" s="162" t="s">
        <v>74</v>
      </c>
      <c r="C33" s="163"/>
      <c r="D33" s="145"/>
      <c r="E33" s="58"/>
      <c r="F33" s="146"/>
      <c r="G33" s="4"/>
      <c r="H33" s="145"/>
      <c r="I33" s="58"/>
      <c r="J33" s="146"/>
      <c r="K33" s="4"/>
      <c r="L33" s="147"/>
      <c r="M33" s="58"/>
      <c r="N33" s="146"/>
      <c r="O33" s="4"/>
      <c r="P33" s="147"/>
      <c r="Q33" s="58"/>
      <c r="R33" s="146"/>
      <c r="S33" s="4"/>
      <c r="T33" s="147"/>
      <c r="U33" s="58"/>
      <c r="V33" s="146"/>
      <c r="W33" s="46"/>
      <c r="X33" s="147"/>
      <c r="Y33" s="58"/>
      <c r="Z33" s="146"/>
      <c r="AA33" s="46"/>
    </row>
    <row r="34" ht="18.0" customHeight="1">
      <c r="A34" s="46"/>
      <c r="B34" s="148" t="s">
        <v>5</v>
      </c>
      <c r="C34" s="149"/>
      <c r="D34" s="150">
        <f>IF($B$16="Single",1,0)</f>
        <v>0</v>
      </c>
      <c r="E34" s="151">
        <f>45.68</f>
        <v>45.68</v>
      </c>
      <c r="F34" s="152">
        <f>D34*E34</f>
        <v>0</v>
      </c>
      <c r="G34" s="153"/>
      <c r="H34" s="150">
        <f>IF($B$16="Single",1,0)</f>
        <v>0</v>
      </c>
      <c r="I34" s="151">
        <f>45.68</f>
        <v>45.68</v>
      </c>
      <c r="J34" s="152">
        <f>H34*I34</f>
        <v>0</v>
      </c>
      <c r="K34" s="154"/>
      <c r="L34" s="155">
        <f>IF($B$16="Single",1,0)</f>
        <v>0</v>
      </c>
      <c r="M34" s="122">
        <v>46.84</v>
      </c>
      <c r="N34" s="123">
        <f>L34*M34</f>
        <v>0</v>
      </c>
      <c r="O34" s="153"/>
      <c r="P34" s="155">
        <f>IF($B$16="Single",1,0)</f>
        <v>0</v>
      </c>
      <c r="Q34" s="122">
        <v>79.58</v>
      </c>
      <c r="R34" s="123">
        <f>P34*Q34</f>
        <v>0</v>
      </c>
      <c r="S34" s="153"/>
      <c r="T34" s="155">
        <f>IF($B$16="Single",1,0)</f>
        <v>0</v>
      </c>
      <c r="U34" s="122">
        <v>84.24</v>
      </c>
      <c r="V34" s="123">
        <f>T34*U34</f>
        <v>0</v>
      </c>
      <c r="W34" s="46"/>
      <c r="X34" s="155">
        <f>IF($B$16="Single",1,0)</f>
        <v>0</v>
      </c>
      <c r="Y34" s="164">
        <v>84.64</v>
      </c>
      <c r="Z34" s="123">
        <f>X34*Y34</f>
        <v>0</v>
      </c>
      <c r="AA34" s="46"/>
    </row>
    <row r="35" ht="18.0" customHeight="1">
      <c r="A35" s="46"/>
      <c r="B35" s="165" t="s">
        <v>3</v>
      </c>
      <c r="C35" s="149"/>
      <c r="D35" s="166">
        <f>IF($B$16="Family",1,0)</f>
        <v>1</v>
      </c>
      <c r="E35" s="167">
        <f>93.79</f>
        <v>93.79</v>
      </c>
      <c r="F35" s="168">
        <f>E35*D35</f>
        <v>93.79</v>
      </c>
      <c r="G35" s="153"/>
      <c r="H35" s="166">
        <f>IF($B$16="Family",1,0)</f>
        <v>1</v>
      </c>
      <c r="I35" s="167">
        <f>93.79</f>
        <v>93.79</v>
      </c>
      <c r="J35" s="168">
        <f>I35*H35</f>
        <v>93.79</v>
      </c>
      <c r="K35" s="154"/>
      <c r="L35" s="169">
        <f>IF($B$16="Family",1,0)</f>
        <v>1</v>
      </c>
      <c r="M35" s="170">
        <v>96.19</v>
      </c>
      <c r="N35" s="171">
        <f>M35*L35</f>
        <v>96.19</v>
      </c>
      <c r="O35" s="153"/>
      <c r="P35" s="169">
        <f>IF($B$16="Family",1,0)</f>
        <v>1</v>
      </c>
      <c r="Q35" s="170">
        <v>163.44</v>
      </c>
      <c r="R35" s="171">
        <f>Q35*P35</f>
        <v>163.44</v>
      </c>
      <c r="S35" s="153"/>
      <c r="T35" s="169">
        <f>IF($B$16="Family",1,0)</f>
        <v>1</v>
      </c>
      <c r="U35" s="170">
        <v>173.0</v>
      </c>
      <c r="V35" s="171">
        <f>U35*T35</f>
        <v>173</v>
      </c>
      <c r="W35" s="46"/>
      <c r="X35" s="169">
        <f>IF($B$16="Family",1,0)</f>
        <v>1</v>
      </c>
      <c r="Y35" s="172">
        <v>173.0</v>
      </c>
      <c r="Z35" s="171">
        <f>Y35*X35</f>
        <v>173</v>
      </c>
      <c r="AA35" s="46"/>
    </row>
    <row r="36" ht="18.0" customHeight="1">
      <c r="A36" s="46"/>
      <c r="B36" s="173"/>
      <c r="C36" s="174"/>
      <c r="D36" s="174"/>
      <c r="E36" s="174"/>
      <c r="F36" s="175"/>
      <c r="G36" s="174"/>
      <c r="H36" s="176"/>
      <c r="I36" s="177"/>
      <c r="J36" s="178"/>
      <c r="K36" s="179"/>
      <c r="L36" s="180"/>
      <c r="M36" s="46"/>
      <c r="N36" s="181"/>
      <c r="O36" s="174"/>
      <c r="P36" s="180"/>
      <c r="Q36" s="46"/>
      <c r="R36" s="181"/>
      <c r="S36" s="174"/>
      <c r="T36" s="182"/>
      <c r="U36" s="46"/>
      <c r="V36" s="183"/>
      <c r="W36" s="46"/>
      <c r="X36" s="182"/>
      <c r="Y36" s="46"/>
      <c r="Z36" s="183"/>
      <c r="AA36" s="46"/>
    </row>
    <row r="37" ht="18.0" customHeight="1">
      <c r="A37" s="46"/>
      <c r="B37" s="184" t="s">
        <v>75</v>
      </c>
      <c r="C37" s="185"/>
      <c r="D37" s="186">
        <f>SUM(F25:F26)+SUM(F31,F34)*0.75+SUM(F32,F35)*0.57</f>
        <v>150.2597</v>
      </c>
      <c r="E37" s="187"/>
      <c r="F37" s="188"/>
      <c r="G37" s="189"/>
      <c r="H37" s="190">
        <f>SUM(J25:J27)+J29+SUM(J31,J34)*0.75+SUM(J32,J35)*0.57</f>
        <v>214.0753</v>
      </c>
      <c r="I37" s="19"/>
      <c r="J37" s="191"/>
      <c r="K37" s="192"/>
      <c r="L37" s="193">
        <f>N25+N26+N27+N28+N29+N31+N32+N34+N35</f>
        <v>425.24</v>
      </c>
      <c r="M37" s="19"/>
      <c r="N37" s="191"/>
      <c r="O37" s="189"/>
      <c r="P37" s="193">
        <f>R25+R26+R27+R28+R29+R31+R32+R34+R35</f>
        <v>581.834</v>
      </c>
      <c r="Q37" s="19"/>
      <c r="R37" s="191"/>
      <c r="S37" s="189"/>
      <c r="T37" s="194">
        <f>V25+V26+V27+V28+V29+V31+V32+V34+V35</f>
        <v>638.395</v>
      </c>
      <c r="U37" s="19"/>
      <c r="V37" s="20"/>
      <c r="W37" s="46"/>
      <c r="X37" s="194">
        <f>Z35+Z34+Z32+Z31+Z29+Z28+Z27+Z26+Z25</f>
        <v>645.855</v>
      </c>
      <c r="Y37" s="19"/>
      <c r="Z37" s="20"/>
      <c r="AA37" s="46"/>
    </row>
    <row r="38" ht="18.0" customHeight="1">
      <c r="A38" s="46"/>
      <c r="B38" s="195" t="s">
        <v>76</v>
      </c>
      <c r="C38" s="196"/>
      <c r="D38" s="197">
        <f>SUM(F31,F34)*0.25+SUM(F32,F35)*0.43</f>
        <v>111.6753</v>
      </c>
      <c r="E38" s="19"/>
      <c r="F38" s="191"/>
      <c r="G38" s="198"/>
      <c r="H38" s="197">
        <f>SUM(J31,J34)*0.25+SUM(J32,J35)*0.43</f>
        <v>116.8697</v>
      </c>
      <c r="I38" s="19"/>
      <c r="J38" s="191"/>
      <c r="K38" s="199"/>
      <c r="L38" s="200">
        <v>0.0</v>
      </c>
      <c r="M38" s="19"/>
      <c r="N38" s="191"/>
      <c r="O38" s="198"/>
      <c r="P38" s="200">
        <v>0.0</v>
      </c>
      <c r="Q38" s="19"/>
      <c r="R38" s="191"/>
      <c r="S38" s="198"/>
      <c r="T38" s="201">
        <v>0.0</v>
      </c>
      <c r="U38" s="19"/>
      <c r="V38" s="20"/>
      <c r="W38" s="46"/>
      <c r="X38" s="201">
        <v>0.0</v>
      </c>
      <c r="Y38" s="19"/>
      <c r="Z38" s="20"/>
      <c r="AA38" s="46"/>
    </row>
    <row r="39" ht="18.0" customHeight="1">
      <c r="A39" s="46"/>
      <c r="B39" s="195" t="s">
        <v>77</v>
      </c>
      <c r="C39" s="196"/>
      <c r="D39" s="202">
        <f>SUM(D37,D38)*12</f>
        <v>3143.22</v>
      </c>
      <c r="E39" s="19"/>
      <c r="F39" s="191"/>
      <c r="G39" s="198"/>
      <c r="H39" s="202">
        <f>SUM(H37,H38)*12</f>
        <v>3971.34</v>
      </c>
      <c r="I39" s="19"/>
      <c r="J39" s="191"/>
      <c r="K39" s="203"/>
      <c r="L39" s="204">
        <f>L37*12</f>
        <v>5102.88</v>
      </c>
      <c r="M39" s="19"/>
      <c r="N39" s="191"/>
      <c r="O39" s="198"/>
      <c r="P39" s="204">
        <f>P37*12</f>
        <v>6982.008</v>
      </c>
      <c r="Q39" s="19"/>
      <c r="R39" s="191"/>
      <c r="S39" s="198"/>
      <c r="T39" s="205">
        <f>T37*12</f>
        <v>7660.74</v>
      </c>
      <c r="U39" s="19"/>
      <c r="V39" s="20"/>
      <c r="W39" s="46"/>
      <c r="X39" s="205">
        <f>X37*12</f>
        <v>7750.26</v>
      </c>
      <c r="Y39" s="19"/>
      <c r="Z39" s="20"/>
      <c r="AA39" s="46"/>
    </row>
    <row r="40" ht="18.0" customHeight="1">
      <c r="A40" s="46"/>
      <c r="B40" s="126" t="s">
        <v>78</v>
      </c>
      <c r="C40" s="196"/>
      <c r="D40" s="206"/>
      <c r="E40" s="207"/>
      <c r="F40" s="208"/>
      <c r="H40" s="206"/>
      <c r="I40" s="207"/>
      <c r="J40" s="208"/>
      <c r="K40" s="209"/>
      <c r="L40" s="210" t="s">
        <v>79</v>
      </c>
      <c r="M40" s="211"/>
      <c r="N40" s="212"/>
      <c r="O40" s="209"/>
      <c r="P40" s="210" t="s">
        <v>79</v>
      </c>
      <c r="Q40" s="211"/>
      <c r="R40" s="212"/>
      <c r="S40" s="209"/>
      <c r="T40" s="213" t="s">
        <v>79</v>
      </c>
      <c r="U40" s="211"/>
      <c r="V40" s="214"/>
      <c r="W40" s="209"/>
      <c r="X40" s="213" t="s">
        <v>79</v>
      </c>
      <c r="Y40" s="211"/>
      <c r="Z40" s="214"/>
      <c r="AA40" s="46"/>
    </row>
    <row r="41" ht="18.0" customHeight="1">
      <c r="A41" s="46"/>
      <c r="B41" s="143" t="s">
        <v>73</v>
      </c>
      <c r="C41" s="196"/>
      <c r="D41" s="215"/>
      <c r="E41" s="58"/>
      <c r="F41" s="146"/>
      <c r="G41" s="198"/>
      <c r="H41" s="215"/>
      <c r="I41" s="58"/>
      <c r="J41" s="146"/>
      <c r="K41" s="209"/>
      <c r="L41" s="55"/>
      <c r="N41" s="56"/>
      <c r="O41" s="198"/>
      <c r="P41" s="55"/>
      <c r="R41" s="56"/>
      <c r="S41" s="198"/>
      <c r="T41" s="216"/>
      <c r="V41" s="217"/>
      <c r="W41" s="198"/>
      <c r="X41" s="216"/>
      <c r="Z41" s="217"/>
      <c r="AA41" s="46"/>
    </row>
    <row r="42" ht="18.0" customHeight="1">
      <c r="A42" s="46"/>
      <c r="B42" s="218" t="s">
        <v>5</v>
      </c>
      <c r="C42" s="196"/>
      <c r="D42" s="219">
        <f>E31*25%</f>
        <v>23.8</v>
      </c>
      <c r="E42" s="58"/>
      <c r="F42" s="146"/>
      <c r="G42" s="198"/>
      <c r="H42" s="219">
        <f>I31*25%</f>
        <v>25.54</v>
      </c>
      <c r="I42" s="58"/>
      <c r="J42" s="146"/>
      <c r="K42" s="209"/>
      <c r="L42" s="55"/>
      <c r="N42" s="56"/>
      <c r="O42" s="198"/>
      <c r="P42" s="55"/>
      <c r="R42" s="56"/>
      <c r="S42" s="198"/>
      <c r="T42" s="216"/>
      <c r="V42" s="217"/>
      <c r="W42" s="198"/>
      <c r="X42" s="216"/>
      <c r="Z42" s="217"/>
      <c r="AA42" s="46"/>
    </row>
    <row r="43" ht="18.0" customHeight="1">
      <c r="A43" s="46"/>
      <c r="B43" s="220" t="s">
        <v>3</v>
      </c>
      <c r="C43" s="196"/>
      <c r="D43" s="219">
        <f>E32*43%</f>
        <v>71.3456</v>
      </c>
      <c r="E43" s="58"/>
      <c r="F43" s="146"/>
      <c r="G43" s="198"/>
      <c r="H43" s="219">
        <f>I32*43%</f>
        <v>76.54</v>
      </c>
      <c r="I43" s="58"/>
      <c r="J43" s="146"/>
      <c r="K43" s="209"/>
      <c r="L43" s="55"/>
      <c r="N43" s="56"/>
      <c r="O43" s="198"/>
      <c r="P43" s="55"/>
      <c r="R43" s="56"/>
      <c r="S43" s="198"/>
      <c r="T43" s="216"/>
      <c r="V43" s="217"/>
      <c r="W43" s="198"/>
      <c r="X43" s="216"/>
      <c r="Z43" s="217"/>
      <c r="AA43" s="46"/>
    </row>
    <row r="44" ht="18.0" customHeight="1">
      <c r="A44" s="46"/>
      <c r="B44" s="162" t="s">
        <v>74</v>
      </c>
      <c r="C44" s="196"/>
      <c r="D44" s="221"/>
      <c r="E44" s="58"/>
      <c r="F44" s="146"/>
      <c r="G44" s="198"/>
      <c r="H44" s="221"/>
      <c r="I44" s="58"/>
      <c r="J44" s="146"/>
      <c r="K44" s="209"/>
      <c r="L44" s="55"/>
      <c r="N44" s="56"/>
      <c r="O44" s="198"/>
      <c r="P44" s="55"/>
      <c r="R44" s="56"/>
      <c r="S44" s="198"/>
      <c r="T44" s="216"/>
      <c r="V44" s="217"/>
      <c r="W44" s="198"/>
      <c r="X44" s="216"/>
      <c r="Z44" s="217"/>
      <c r="AA44" s="46"/>
    </row>
    <row r="45">
      <c r="A45" s="46"/>
      <c r="B45" s="148" t="s">
        <v>5</v>
      </c>
      <c r="C45" s="196"/>
      <c r="D45" s="219">
        <f>E34*25%</f>
        <v>11.42</v>
      </c>
      <c r="E45" s="58"/>
      <c r="F45" s="146"/>
      <c r="G45" s="198"/>
      <c r="H45" s="219">
        <f>I34*25%</f>
        <v>11.42</v>
      </c>
      <c r="I45" s="58"/>
      <c r="J45" s="146"/>
      <c r="K45" s="209"/>
      <c r="L45" s="55"/>
      <c r="N45" s="56"/>
      <c r="O45" s="198"/>
      <c r="P45" s="55"/>
      <c r="R45" s="56"/>
      <c r="S45" s="198"/>
      <c r="T45" s="216"/>
      <c r="V45" s="217"/>
      <c r="W45" s="198"/>
      <c r="X45" s="216"/>
      <c r="Z45" s="217"/>
      <c r="AA45" s="46"/>
    </row>
    <row r="46">
      <c r="A46" s="46"/>
      <c r="B46" s="165" t="s">
        <v>3</v>
      </c>
      <c r="C46" s="196"/>
      <c r="D46" s="222">
        <f>E35*43%</f>
        <v>40.3297</v>
      </c>
      <c r="E46" s="76"/>
      <c r="F46" s="223"/>
      <c r="G46" s="198"/>
      <c r="H46" s="222">
        <f>I35*43%</f>
        <v>40.3297</v>
      </c>
      <c r="I46" s="76"/>
      <c r="J46" s="223"/>
      <c r="K46" s="209"/>
      <c r="L46" s="95"/>
      <c r="M46" s="224"/>
      <c r="N46" s="225"/>
      <c r="O46" s="198"/>
      <c r="P46" s="95"/>
      <c r="Q46" s="224"/>
      <c r="R46" s="225"/>
      <c r="S46" s="198"/>
      <c r="T46" s="226"/>
      <c r="U46" s="227"/>
      <c r="V46" s="228"/>
      <c r="W46" s="198"/>
      <c r="X46" s="226"/>
      <c r="Y46" s="227"/>
      <c r="Z46" s="228"/>
      <c r="AA46" s="46"/>
    </row>
    <row r="47" ht="18.0" customHeight="1">
      <c r="A47" s="46"/>
      <c r="B47" s="229"/>
      <c r="C47" s="230"/>
      <c r="D47" s="231"/>
      <c r="E47" s="231"/>
      <c r="F47" s="232"/>
      <c r="G47" s="233"/>
      <c r="H47" s="234"/>
      <c r="I47" s="234"/>
      <c r="J47" s="234"/>
      <c r="K47" s="234"/>
      <c r="L47" s="234"/>
      <c r="M47" s="234"/>
      <c r="N47" s="234"/>
      <c r="O47" s="233"/>
      <c r="P47" s="234"/>
      <c r="Q47" s="234"/>
      <c r="R47" s="46"/>
      <c r="S47" s="233"/>
      <c r="T47" s="234"/>
      <c r="U47" s="234"/>
      <c r="V47" s="236"/>
      <c r="W47" s="46"/>
      <c r="X47" s="46"/>
      <c r="Y47" s="46"/>
      <c r="Z47" s="46"/>
      <c r="AA47" s="46"/>
    </row>
  </sheetData>
  <mergeCells count="75">
    <mergeCell ref="L37:N37"/>
    <mergeCell ref="L38:N38"/>
    <mergeCell ref="L39:N39"/>
    <mergeCell ref="P39:R39"/>
    <mergeCell ref="L40:N46"/>
    <mergeCell ref="P40:R46"/>
    <mergeCell ref="T40:V46"/>
    <mergeCell ref="X40:Z46"/>
    <mergeCell ref="T37:V37"/>
    <mergeCell ref="T38:V38"/>
    <mergeCell ref="T39:V39"/>
    <mergeCell ref="X39:Z39"/>
    <mergeCell ref="D37:F37"/>
    <mergeCell ref="H37:J37"/>
    <mergeCell ref="P37:R37"/>
    <mergeCell ref="X37:Z37"/>
    <mergeCell ref="H38:J38"/>
    <mergeCell ref="P38:R38"/>
    <mergeCell ref="X38:Z38"/>
    <mergeCell ref="H41:J41"/>
    <mergeCell ref="H42:J42"/>
    <mergeCell ref="D43:F43"/>
    <mergeCell ref="H43:J43"/>
    <mergeCell ref="D44:F44"/>
    <mergeCell ref="H44:J44"/>
    <mergeCell ref="D45:F45"/>
    <mergeCell ref="H45:J45"/>
    <mergeCell ref="D46:F46"/>
    <mergeCell ref="H46:J46"/>
    <mergeCell ref="D38:F38"/>
    <mergeCell ref="D39:F39"/>
    <mergeCell ref="H39:J39"/>
    <mergeCell ref="D40:F40"/>
    <mergeCell ref="H40:J40"/>
    <mergeCell ref="D41:F41"/>
    <mergeCell ref="D42:F42"/>
    <mergeCell ref="E9:N9"/>
    <mergeCell ref="E11:N11"/>
    <mergeCell ref="B1:B2"/>
    <mergeCell ref="E1:F1"/>
    <mergeCell ref="E4:R5"/>
    <mergeCell ref="E6:N6"/>
    <mergeCell ref="E7:N7"/>
    <mergeCell ref="E8:N8"/>
    <mergeCell ref="B11:B12"/>
    <mergeCell ref="E12:N12"/>
    <mergeCell ref="E13:N13"/>
    <mergeCell ref="E14:N14"/>
    <mergeCell ref="E15:N15"/>
    <mergeCell ref="E16:N16"/>
    <mergeCell ref="E17:N17"/>
    <mergeCell ref="E18:N18"/>
    <mergeCell ref="T23:V23"/>
    <mergeCell ref="X23:Z23"/>
    <mergeCell ref="E19:N19"/>
    <mergeCell ref="D21:Z21"/>
    <mergeCell ref="B23:B24"/>
    <mergeCell ref="D23:F23"/>
    <mergeCell ref="H23:J23"/>
    <mergeCell ref="L23:N23"/>
    <mergeCell ref="P23:R23"/>
    <mergeCell ref="D27:F29"/>
    <mergeCell ref="H28:J28"/>
    <mergeCell ref="H30:J30"/>
    <mergeCell ref="L30:N30"/>
    <mergeCell ref="P30:R30"/>
    <mergeCell ref="T30:V30"/>
    <mergeCell ref="X30:Z30"/>
    <mergeCell ref="D30:F30"/>
    <mergeCell ref="D33:F33"/>
    <mergeCell ref="H33:J33"/>
    <mergeCell ref="L33:N33"/>
    <mergeCell ref="P33:R33"/>
    <mergeCell ref="T33:V33"/>
    <mergeCell ref="X33:Z33"/>
  </mergeCells>
  <dataValidations>
    <dataValidation type="decimal" allowBlank="1" showDropDown="1" showInputMessage="1" showErrorMessage="1" prompt="Enter a number between 0 and 99999999" sqref="B13">
      <formula1>0.0</formula1>
      <formula2>9.9999999E7</formula2>
    </dataValidation>
    <dataValidation type="list" allowBlank="1" showErrorMessage="1" sqref="B16">
      <formula1>"Single,Family"</formula1>
    </dataValidation>
  </dataValidations>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2D050"/>
    <pageSetUpPr fitToPage="1"/>
  </sheetPr>
  <sheetViews>
    <sheetView showGridLines="0" workbookViewId="0"/>
  </sheetViews>
  <sheetFormatPr customHeight="1" defaultColWidth="14.43" defaultRowHeight="15.0"/>
  <cols>
    <col customWidth="1" min="1" max="1" width="8.86"/>
    <col customWidth="1" min="2" max="2" width="2.71"/>
    <col customWidth="1" min="3" max="3" width="21.71"/>
    <col customWidth="1" min="4" max="4" width="29.0"/>
    <col customWidth="1" min="5" max="5" width="35.57"/>
    <col customWidth="1" min="6" max="7" width="2.71"/>
    <col customWidth="1" min="8" max="8" width="8.86"/>
  </cols>
  <sheetData>
    <row r="1">
      <c r="A1" s="241"/>
      <c r="B1" s="242"/>
      <c r="C1" s="242"/>
      <c r="D1" s="242"/>
      <c r="E1" s="242"/>
      <c r="F1" s="242"/>
      <c r="G1" s="242"/>
      <c r="H1" s="243"/>
    </row>
    <row r="2">
      <c r="A2" s="244"/>
      <c r="B2" s="245"/>
      <c r="C2" s="245"/>
      <c r="D2" s="245"/>
      <c r="E2" s="245"/>
      <c r="F2" s="245"/>
      <c r="G2" s="245"/>
      <c r="H2" s="246"/>
    </row>
    <row r="3">
      <c r="A3" s="244"/>
      <c r="B3" s="245"/>
      <c r="C3" s="245"/>
      <c r="D3" s="245"/>
      <c r="E3" s="245"/>
      <c r="F3" s="245"/>
      <c r="G3" s="245"/>
      <c r="H3" s="246"/>
    </row>
    <row r="4" ht="69.0" customHeight="1">
      <c r="A4" s="244"/>
      <c r="B4" s="245"/>
      <c r="C4" s="245"/>
      <c r="D4" s="245"/>
      <c r="E4" s="245"/>
      <c r="F4" s="245"/>
      <c r="G4" s="245"/>
      <c r="H4" s="246"/>
    </row>
    <row r="5" ht="47.25" customHeight="1">
      <c r="A5" s="244"/>
      <c r="B5" s="245"/>
      <c r="C5" s="247" t="s">
        <v>88</v>
      </c>
      <c r="D5" s="247" t="s">
        <v>89</v>
      </c>
      <c r="E5" s="248" t="s">
        <v>90</v>
      </c>
      <c r="F5" s="245"/>
      <c r="G5" s="245"/>
      <c r="H5" s="246"/>
    </row>
    <row r="6" ht="21.0" customHeight="1">
      <c r="A6" s="244"/>
      <c r="B6" s="245"/>
      <c r="C6" s="249" t="s">
        <v>15</v>
      </c>
      <c r="D6" s="250" t="s">
        <v>91</v>
      </c>
      <c r="E6" s="20"/>
      <c r="F6" s="245"/>
      <c r="G6" s="245"/>
      <c r="H6" s="246"/>
    </row>
    <row r="7" ht="21.0" customHeight="1">
      <c r="A7" s="244"/>
      <c r="B7" s="245"/>
      <c r="C7" s="249" t="s">
        <v>16</v>
      </c>
      <c r="D7" s="251">
        <v>0.03</v>
      </c>
      <c r="E7" s="252">
        <f>SUM('Employee Data (Do not Use)'!$AD$9)</f>
        <v>5250</v>
      </c>
      <c r="F7" s="245"/>
      <c r="G7" s="245"/>
      <c r="H7" s="246"/>
    </row>
    <row r="8" ht="21.0" customHeight="1">
      <c r="A8" s="244"/>
      <c r="B8" s="245"/>
      <c r="C8" s="249" t="s">
        <v>17</v>
      </c>
      <c r="D8" s="251">
        <v>0.04</v>
      </c>
      <c r="E8" s="252">
        <f>SUM('Employee Data (Do not Use)'!$AF$9)</f>
        <v>7000</v>
      </c>
      <c r="F8" s="245"/>
      <c r="G8" s="245"/>
      <c r="H8" s="246"/>
    </row>
    <row r="9" ht="21.0" customHeight="1">
      <c r="A9" s="244"/>
      <c r="B9" s="245"/>
      <c r="C9" s="249" t="s">
        <v>18</v>
      </c>
      <c r="D9" s="251">
        <v>0.05</v>
      </c>
      <c r="E9" s="252">
        <f>SUM('Employee Data (Do not Use)'!$AH$9)</f>
        <v>8750</v>
      </c>
      <c r="F9" s="253"/>
      <c r="G9" s="254"/>
      <c r="H9" s="246"/>
    </row>
    <row r="10" ht="21.0" customHeight="1">
      <c r="A10" s="244"/>
      <c r="B10" s="245"/>
      <c r="C10" s="255" t="s">
        <v>19</v>
      </c>
      <c r="D10" s="256">
        <v>0.06</v>
      </c>
      <c r="E10" s="252">
        <f>SUM('Employee Data (Do not Use)'!$AJ$9:$AK$9)</f>
        <v>10500</v>
      </c>
      <c r="F10" s="253"/>
      <c r="G10" s="254"/>
      <c r="H10" s="246"/>
    </row>
    <row r="11" ht="21.0" customHeight="1">
      <c r="A11" s="244"/>
      <c r="B11" s="245"/>
      <c r="C11" s="255" t="s">
        <v>92</v>
      </c>
      <c r="D11" s="256">
        <v>0.07</v>
      </c>
      <c r="E11" s="252">
        <f>SUM('Employee Data (Do not Use)'!$AL$9)</f>
        <v>12250</v>
      </c>
      <c r="F11" s="253"/>
      <c r="G11" s="254"/>
      <c r="H11" s="246"/>
    </row>
    <row r="12">
      <c r="A12" s="257"/>
      <c r="B12" s="258"/>
      <c r="C12" s="259" t="s">
        <v>93</v>
      </c>
      <c r="D12" s="260"/>
      <c r="E12" s="260"/>
      <c r="F12" s="258"/>
      <c r="G12" s="258"/>
      <c r="H12" s="246"/>
    </row>
    <row r="13">
      <c r="A13" s="261"/>
      <c r="B13" s="262"/>
      <c r="C13" s="263" t="s">
        <v>94</v>
      </c>
      <c r="D13" s="224"/>
      <c r="E13" s="224"/>
      <c r="F13" s="262"/>
      <c r="G13" s="262"/>
      <c r="H13" s="264"/>
    </row>
  </sheetData>
  <mergeCells count="2">
    <mergeCell ref="D6:E6"/>
    <mergeCell ref="C13:E13"/>
  </mergeCells>
  <printOptions horizontalCentered="1" verticalCentered="1"/>
  <pageMargins bottom="0.1968503937007874" footer="0.0" header="0.0" left="0.1968503937007874" right="0.1968503937007874" top="0.1968503937007874"/>
  <pageSetup orientation="portrait"/>
  <drawing r:id="rId1"/>
</worksheet>
</file>