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daniel.garcia/Downloads/"/>
    </mc:Choice>
  </mc:AlternateContent>
  <xr:revisionPtr revIDLastSave="0" documentId="13_ncr:1_{E82AF8C7-2645-7A40-B11F-82E49C721A3D}" xr6:coauthVersionLast="47" xr6:coauthVersionMax="47" xr10:uidLastSave="{00000000-0000-0000-0000-000000000000}"/>
  <bookViews>
    <workbookView xWindow="0" yWindow="500" windowWidth="28800" windowHeight="15880" activeTab="1" xr2:uid="{00000000-000D-0000-FFFF-FFFF00000000}"/>
  </bookViews>
  <sheets>
    <sheet name="Employee Data (Do not Use)" sheetId="1" state="hidden" r:id="rId1"/>
    <sheet name="Health Benefits Cost" sheetId="2" r:id="rId2"/>
    <sheet name="Retirement Plans Cost" sheetId="3" r:id="rId3"/>
  </sheets>
  <definedNames>
    <definedName name="EndDate">#REF!</definedName>
    <definedName name="ItemStatus">#REF!</definedName>
    <definedName name="RptDate">#REF!</definedName>
    <definedName name="RptName">#REF!</definedName>
    <definedName name="StartDate">#REF!</definedName>
    <definedName name="Status">#REF!</definedName>
    <definedName name="StatusofItem">#REF!</definedName>
    <definedName name="test">#REF!</definedName>
    <definedName name="test1">#REF!</definedName>
    <definedName name="test2">#REF!</definedName>
    <definedName name="test3">#REF!</definedName>
    <definedName name="test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D38" i="2"/>
  <c r="H46" i="2"/>
  <c r="D46" i="2"/>
  <c r="H45" i="2"/>
  <c r="D45" i="2"/>
  <c r="H43" i="2"/>
  <c r="D43" i="2"/>
  <c r="H42" i="2"/>
  <c r="D42" i="2"/>
  <c r="X35" i="2"/>
  <c r="Z35" i="2" s="1"/>
  <c r="T35" i="2"/>
  <c r="V35" i="2" s="1"/>
  <c r="P35" i="2"/>
  <c r="R35" i="2" s="1"/>
  <c r="L35" i="2"/>
  <c r="N35" i="2" s="1"/>
  <c r="H35" i="2"/>
  <c r="J35" i="2" s="1"/>
  <c r="D35" i="2"/>
  <c r="F35" i="2" s="1"/>
  <c r="X34" i="2"/>
  <c r="Z34" i="2" s="1"/>
  <c r="T34" i="2"/>
  <c r="V34" i="2" s="1"/>
  <c r="P34" i="2"/>
  <c r="R34" i="2" s="1"/>
  <c r="L34" i="2"/>
  <c r="N34" i="2" s="1"/>
  <c r="H34" i="2"/>
  <c r="J34" i="2" s="1"/>
  <c r="D34" i="2"/>
  <c r="F34" i="2" s="1"/>
  <c r="X32" i="2"/>
  <c r="Z32" i="2" s="1"/>
  <c r="T32" i="2"/>
  <c r="V32" i="2" s="1"/>
  <c r="P32" i="2"/>
  <c r="R32" i="2" s="1"/>
  <c r="L32" i="2"/>
  <c r="N32" i="2" s="1"/>
  <c r="H32" i="2"/>
  <c r="J32" i="2" s="1"/>
  <c r="D32" i="2"/>
  <c r="F32" i="2" s="1"/>
  <c r="X31" i="2"/>
  <c r="Z31" i="2" s="1"/>
  <c r="T31" i="2"/>
  <c r="V31" i="2" s="1"/>
  <c r="P31" i="2"/>
  <c r="R31" i="2" s="1"/>
  <c r="L31" i="2"/>
  <c r="N31" i="2" s="1"/>
  <c r="H31" i="2"/>
  <c r="J31" i="2" s="1"/>
  <c r="D31" i="2"/>
  <c r="F31" i="2" s="1"/>
  <c r="X27" i="2"/>
  <c r="Z27" i="2" s="1"/>
  <c r="T27" i="2"/>
  <c r="V27" i="2" s="1"/>
  <c r="P27" i="2"/>
  <c r="R27" i="2" s="1"/>
  <c r="L27" i="2"/>
  <c r="N27" i="2" s="1"/>
  <c r="J27" i="2"/>
  <c r="Z9" i="1"/>
  <c r="Y9" i="1"/>
  <c r="X9" i="1"/>
  <c r="V9" i="1"/>
  <c r="U9" i="1"/>
  <c r="T9" i="1"/>
  <c r="R9" i="1"/>
  <c r="P29" i="2" s="1"/>
  <c r="R29" i="2" s="1"/>
  <c r="Q9" i="1"/>
  <c r="P28" i="2" s="1"/>
  <c r="R28" i="2" s="1"/>
  <c r="P9" i="1"/>
  <c r="N9" i="1"/>
  <c r="L29" i="2" s="1"/>
  <c r="N29" i="2" s="1"/>
  <c r="M9" i="1"/>
  <c r="L28" i="2" s="1"/>
  <c r="N28" i="2" s="1"/>
  <c r="L9" i="1"/>
  <c r="J9" i="1"/>
  <c r="H9" i="1"/>
  <c r="G9" i="1"/>
  <c r="AP7" i="1"/>
  <c r="X29" i="2" l="1"/>
  <c r="Z29" i="2" s="1"/>
  <c r="T29" i="2"/>
  <c r="V29" i="2" s="1"/>
  <c r="T28" i="2"/>
  <c r="V28" i="2" s="1"/>
  <c r="X28" i="2"/>
  <c r="Z28" i="2" s="1"/>
  <c r="X26" i="2"/>
  <c r="Z26" i="2" s="1"/>
  <c r="T26" i="2"/>
  <c r="V26" i="2" s="1"/>
  <c r="X25" i="2"/>
  <c r="Z25" i="2" s="1"/>
  <c r="X37" i="2" s="1"/>
  <c r="X39" i="2" s="1"/>
  <c r="T25" i="2"/>
  <c r="V25" i="2" s="1"/>
  <c r="P26" i="2"/>
  <c r="R26" i="2" s="1"/>
  <c r="P25" i="2"/>
  <c r="R25" i="2" s="1"/>
  <c r="P37" i="2" s="1"/>
  <c r="P39" i="2" s="1"/>
  <c r="L26" i="2"/>
  <c r="N26" i="2" s="1"/>
  <c r="L25" i="2"/>
  <c r="N25" i="2" s="1"/>
  <c r="L37" i="2" s="1"/>
  <c r="L39" i="2" s="1"/>
  <c r="H26" i="2"/>
  <c r="J26" i="2" s="1"/>
  <c r="D26" i="2"/>
  <c r="F26" i="2" s="1"/>
  <c r="H25" i="2"/>
  <c r="J25" i="2" s="1"/>
  <c r="H37" i="2" s="1"/>
  <c r="D25" i="2"/>
  <c r="F25" i="2" s="1"/>
  <c r="D37" i="2" s="1"/>
  <c r="AJ9" i="1"/>
  <c r="E10" i="3" s="1"/>
  <c r="AH9" i="1"/>
  <c r="E9" i="3" s="1"/>
  <c r="AF9" i="1"/>
  <c r="E8" i="3" s="1"/>
  <c r="AL9" i="1"/>
  <c r="E11" i="3" s="1"/>
  <c r="AD9" i="1"/>
  <c r="E7" i="3" s="1"/>
  <c r="T37" i="2" l="1"/>
  <c r="T39" i="2" s="1"/>
  <c r="H39" i="2"/>
  <c r="D39" i="2"/>
</calcChain>
</file>

<file path=xl/sharedStrings.xml><?xml version="1.0" encoding="utf-8"?>
<sst xmlns="http://schemas.openxmlformats.org/spreadsheetml/2006/main" count="142" uniqueCount="86">
  <si>
    <t>1. Please make a copy of this file before adding any data to it</t>
  </si>
  <si>
    <t>2. List your Canada employees name and annual salary on columns A and B</t>
  </si>
  <si>
    <t>3. Pick a coverage level on cell D8. Single coverage includes the employee only,
family coverage includes spouse/partner and children</t>
  </si>
  <si>
    <t>Family</t>
  </si>
  <si>
    <t>4. Compare your estimated health benefits cost for each plan on sheet 'Health Benefits Cost'</t>
  </si>
  <si>
    <t>Single</t>
  </si>
  <si>
    <t>5. Compare your retirement plan cost for each plan on sheet 'Retirement Plans Cost'</t>
  </si>
  <si>
    <t>Waived</t>
  </si>
  <si>
    <t>CRA Limit</t>
  </si>
  <si>
    <t>Employee Name (Optional)</t>
  </si>
  <si>
    <t>Annual Salary (in CAD)</t>
  </si>
  <si>
    <t>Health benefits coverage</t>
  </si>
  <si>
    <t>Dependents</t>
  </si>
  <si>
    <t>Health Coverage</t>
  </si>
  <si>
    <t>Dental Coverage</t>
  </si>
  <si>
    <t>BASIC</t>
  </si>
  <si>
    <t>STANDARD</t>
  </si>
  <si>
    <t>PLUS</t>
  </si>
  <si>
    <t>PREMIUM</t>
  </si>
  <si>
    <t>PREMIUM ENHANCED</t>
  </si>
  <si>
    <t>Yes</t>
  </si>
  <si>
    <t>STANDARD - RRSP</t>
  </si>
  <si>
    <t>PLUS - RRSP</t>
  </si>
  <si>
    <t>PREMIUM - RRSP</t>
  </si>
  <si>
    <t>PREMIUM ENHANCED - RRSP</t>
  </si>
  <si>
    <t>PLATINUM - RRSP</t>
  </si>
  <si>
    <t>Life</t>
  </si>
  <si>
    <t>STD</t>
  </si>
  <si>
    <t>LTD</t>
  </si>
  <si>
    <t>No</t>
  </si>
  <si>
    <t>All amounts in CAD</t>
  </si>
  <si>
    <t>Instructions</t>
  </si>
  <si>
    <t>Considerations</t>
  </si>
  <si>
    <r>
      <rPr>
        <b/>
        <sz val="9"/>
        <color rgb="FF5A05FF"/>
        <rFont val="Verdana"/>
        <family val="2"/>
      </rPr>
      <t>1.</t>
    </r>
    <r>
      <rPr>
        <sz val="9"/>
        <color theme="1"/>
        <rFont val="Verdana"/>
        <family val="2"/>
      </rPr>
      <t xml:space="preserve"> Basic Life, AD&amp;D, and Dependent Life are Federal Taxable Benefits, employer paid premiums are reported on end of year T4 slips in Box 14 and Box 40.</t>
    </r>
  </si>
  <si>
    <t>Sales Tax Per Province</t>
  </si>
  <si>
    <t>Province</t>
  </si>
  <si>
    <t>Tax</t>
  </si>
  <si>
    <t>1. Add in column B11 the employee annual salary in CAD 
2. Pick a type of coverage on cell B14. "Single" coverage includes the employee only, and "Family" coverage includes spouse/partner and children.
3. Select the Province of Residence.</t>
  </si>
  <si>
    <r>
      <rPr>
        <b/>
        <sz val="9"/>
        <color rgb="FF5A05FF"/>
        <rFont val="Verdana"/>
        <family val="2"/>
      </rPr>
      <t>2.</t>
    </r>
    <r>
      <rPr>
        <sz val="9"/>
        <color theme="1"/>
        <rFont val="Verdana"/>
        <family val="2"/>
      </rPr>
      <t xml:space="preserve"> Extended Health Care and Dental Care are Provincial Taxable Benefits in the province of Quebec, employer paid premiums are reported on year end Provincial RL-1 slips in Box A and Box J.</t>
    </r>
  </si>
  <si>
    <t>Applied to all premiums</t>
  </si>
  <si>
    <t>Quebec</t>
  </si>
  <si>
    <t>4. Compare your estimated health benefits cost for each plan</t>
  </si>
  <si>
    <r>
      <rPr>
        <b/>
        <sz val="9"/>
        <color rgb="FF5A05FF"/>
        <rFont val="Verdana"/>
        <family val="2"/>
      </rPr>
      <t xml:space="preserve">3. </t>
    </r>
    <r>
      <rPr>
        <sz val="9"/>
        <color theme="1"/>
        <rFont val="Verdana"/>
        <family val="2"/>
      </rPr>
      <t xml:space="preserve">Monthly and Annual Premiums may be subject to Provincial Retail Sales Tax based on employee Province of Residence/Employment - see tabl for applicable RST amounts. </t>
    </r>
  </si>
  <si>
    <t>Ontario</t>
  </si>
  <si>
    <r>
      <rPr>
        <b/>
        <sz val="9"/>
        <color rgb="FF5A05FF"/>
        <rFont val="Verdana"/>
        <family val="2"/>
      </rPr>
      <t>4</t>
    </r>
    <r>
      <rPr>
        <sz val="9"/>
        <color theme="1"/>
        <rFont val="Verdana"/>
        <family val="2"/>
      </rPr>
      <t>. The premiums for Life Insurance, AD&amp;D, and Disability are capped at the Non-Evidence Maximums (NEMs). These benefits are subject to NEMs, which represent the guaranteed coverage amounts. Employees who wish to apply for coverage above the NEMs, up to the Overall Maximum (depending on the plan type, as outlined below), must provide proof of good health. Until this proof is approved by the insurance carriers, coverage will remain capped at the NEMs</t>
    </r>
  </si>
  <si>
    <t xml:space="preserve">Applied to all premiums except Health and Dental </t>
  </si>
  <si>
    <t>Manitoba</t>
  </si>
  <si>
    <t>None</t>
  </si>
  <si>
    <t>All Others</t>
  </si>
  <si>
    <r>
      <rPr>
        <b/>
        <sz val="9"/>
        <color theme="1"/>
        <rFont val="Verdana"/>
        <family val="2"/>
      </rPr>
      <t>Basic &amp; Standard Plans</t>
    </r>
    <r>
      <rPr>
        <sz val="9"/>
        <color theme="1"/>
        <rFont val="Verdana"/>
        <family val="2"/>
      </rPr>
      <t xml:space="preserve"> - medical underwriting note required, above costs are Non-Evidence Maximum NEM coverage amounts. </t>
    </r>
  </si>
  <si>
    <r>
      <rPr>
        <b/>
        <sz val="9"/>
        <color theme="1"/>
        <rFont val="Verdana"/>
        <family val="2"/>
      </rPr>
      <t>Plus</t>
    </r>
    <r>
      <rPr>
        <sz val="9"/>
        <color theme="1"/>
        <rFont val="Verdana"/>
        <family val="2"/>
      </rPr>
      <t xml:space="preserve"> - coverage subject to below Non-Evidence Maximums</t>
    </r>
  </si>
  <si>
    <t>Life and AD&amp;D - NEM of $250,000 → Overall Maximum $500,000</t>
  </si>
  <si>
    <t>STD - NEM of $1,155 → Overall Maximum $1,500</t>
  </si>
  <si>
    <t>Type Of Coverage</t>
  </si>
  <si>
    <t>LTD - NEM of $5,000 → Overall Maximum $15,000</t>
  </si>
  <si>
    <r>
      <rPr>
        <b/>
        <sz val="9"/>
        <color theme="1"/>
        <rFont val="Verdana"/>
        <family val="2"/>
      </rPr>
      <t>Premium &amp; Enhanced Premium</t>
    </r>
    <r>
      <rPr>
        <sz val="9"/>
        <color theme="1"/>
        <rFont val="Verdana"/>
        <family val="2"/>
      </rPr>
      <t xml:space="preserve"> - coverage subject to below Non-Evidence Maximums</t>
    </r>
  </si>
  <si>
    <t>Life and AD&amp;D - NEM of $250,000 → Overall Maximum $1,000,000</t>
  </si>
  <si>
    <t>Province of Residence</t>
  </si>
  <si>
    <t>STD - NEM of $1,155 → Overall Maximum $3,500</t>
  </si>
  <si>
    <t>LTD - NEM of $5,000 → Overall Maximum $20,000</t>
  </si>
  <si>
    <t>Remote Canada Benefits Calculator 2026</t>
  </si>
  <si>
    <t>Benefit</t>
  </si>
  <si>
    <t>BASIC ENHANCED</t>
  </si>
  <si>
    <t>Coverage</t>
  </si>
  <si>
    <t>Rate</t>
  </si>
  <si>
    <t>Monthly Premium</t>
  </si>
  <si>
    <t>LIFE INSURANCE¹</t>
  </si>
  <si>
    <t>ACCIDENTAL DEATH &amp; DISMEMBERMENT¹</t>
  </si>
  <si>
    <t>DEPENDENT LIFE¹</t>
  </si>
  <si>
    <t>Not Included</t>
  </si>
  <si>
    <t>SHORT TERM DISABILITY</t>
  </si>
  <si>
    <t>LONG TERM DISABILITY</t>
  </si>
  <si>
    <t>EXTENDED HEALTH CARE²</t>
  </si>
  <si>
    <t>DENTAL CARE²</t>
  </si>
  <si>
    <t>Total Employer Monthly Premium³</t>
  </si>
  <si>
    <t>Total Employee Monthly Premium³</t>
  </si>
  <si>
    <t>Annual Premium³</t>
  </si>
  <si>
    <t>Monthly Employee Cost Share³</t>
  </si>
  <si>
    <t>Not Applicable - 100% Employer Paid</t>
  </si>
  <si>
    <t>PLAN</t>
  </si>
  <si>
    <t>EMPLOYER MATCH</t>
  </si>
  <si>
    <t>MAXIMUM ANNUAL COST TO COMPANY (100% PARTICIPATION RATE)</t>
  </si>
  <si>
    <t>Nil</t>
  </si>
  <si>
    <t>PLATINUM</t>
  </si>
  <si>
    <t>Important Notes:</t>
  </si>
  <si>
    <t xml:space="preserve">1. Above cost projections are based on employees maximizing the employer match, actual costs will be determined by employee elections
2. Employer Contributions are capped at half of the annual RRSP Limit (2025 Limit: $32,490→ Maximum Employer Contribution: $16,242)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</si>
</sst>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164" formatCode="&quot;$&quot;#,##0.00"/>
    <numFmt numFmtId="165" formatCode="&quot;$&quot;#,##0"/>
    <numFmt numFmtId="166" formatCode="_(&quot;$&quot;* #,##0_);_(&quot;$&quot;* \(#,##0\);_(&quot;$&quot;* &quot;-&quot;??_);_(@_)"/>
    <numFmt numFmtId="167" formatCode="[$-409]mmmm\ d\,\ yyyy"/>
    <numFmt numFmtId="168" formatCode="&quot;$&quot;#,##0.000_);\(&quot;$&quot;#,##0.000\)"/>
    <numFmt numFmtId="169" formatCode="&quot;$&quot;#,##0.000"/>
    <numFmt numFmtId="170" formatCode="_-&quot;$&quot;* #,##0.00_-;\-&quot;$&quot;* #,##0.00_-;_-&quot;$&quot;* &quot;-&quot;??_-;_-@"/>
    <numFmt numFmtId="171" formatCode="0.0%"/>
    <numFmt numFmtId="172" formatCode="&quot;$&quot;#,##0.00;[Red]&quot;$&quot;#,##0.00"/>
  </numFmts>
  <fonts count="26" x14ac:knownFonts="1">
    <font>
      <sz val="11"/>
      <color theme="1"/>
      <name val="Calibri"/>
      <scheme val="minor"/>
    </font>
    <font>
      <b/>
      <sz val="9"/>
      <color theme="1"/>
      <name val="Verdana"/>
      <family val="2"/>
    </font>
    <font>
      <sz val="9"/>
      <color theme="1"/>
      <name val="Verdana"/>
      <family val="2"/>
    </font>
    <font>
      <sz val="11"/>
      <name val="Calibri"/>
      <family val="2"/>
    </font>
    <font>
      <sz val="11"/>
      <color theme="1"/>
      <name val="Calibri"/>
      <family val="2"/>
    </font>
    <font>
      <b/>
      <sz val="9"/>
      <color rgb="FFFF0000"/>
      <name val="Verdana"/>
      <family val="2"/>
    </font>
    <font>
      <b/>
      <sz val="16"/>
      <color theme="1"/>
      <name val="Verdana"/>
      <family val="2"/>
    </font>
    <font>
      <sz val="11"/>
      <color theme="1"/>
      <name val="Verdana"/>
      <family val="2"/>
    </font>
    <font>
      <b/>
      <sz val="18"/>
      <color rgb="FF5A05FF"/>
      <name val="Verdana"/>
      <family val="2"/>
    </font>
    <font>
      <b/>
      <sz val="9"/>
      <color rgb="FF00183E"/>
      <name val="Verdana"/>
      <family val="2"/>
    </font>
    <font>
      <b/>
      <sz val="9"/>
      <color rgb="FFFFFFFF"/>
      <name val="Verdana"/>
      <family val="2"/>
    </font>
    <font>
      <sz val="10"/>
      <color theme="1"/>
      <name val="Verdana"/>
      <family val="2"/>
    </font>
    <font>
      <sz val="13"/>
      <color rgb="FFFFFFFF"/>
      <name val="Arial"/>
      <family val="2"/>
    </font>
    <font>
      <sz val="21"/>
      <color rgb="FFFFFFFF"/>
      <name val="Arial"/>
      <family val="2"/>
    </font>
    <font>
      <b/>
      <sz val="12"/>
      <color theme="1"/>
      <name val="Verdana"/>
      <family val="2"/>
    </font>
    <font>
      <b/>
      <sz val="14"/>
      <color rgb="FFFFFFFF"/>
      <name val="Arial"/>
      <family val="2"/>
    </font>
    <font>
      <b/>
      <sz val="10"/>
      <color theme="1"/>
      <name val="Verdana"/>
      <family val="2"/>
    </font>
    <font>
      <sz val="10"/>
      <color rgb="FFFFFFFF"/>
      <name val="Verdana"/>
      <family val="2"/>
    </font>
    <font>
      <i/>
      <sz val="9"/>
      <color theme="1"/>
      <name val="Verdana"/>
      <family val="2"/>
    </font>
    <font>
      <b/>
      <sz val="11"/>
      <color theme="1"/>
      <name val="Verdana"/>
      <family val="2"/>
    </font>
    <font>
      <sz val="9"/>
      <color rgb="FF000000"/>
      <name val="Verdana"/>
      <family val="2"/>
    </font>
    <font>
      <sz val="9"/>
      <color rgb="FFFF0000"/>
      <name val="Verdana"/>
      <family val="2"/>
    </font>
    <font>
      <i/>
      <sz val="7"/>
      <color theme="1"/>
      <name val="Verdana"/>
      <family val="2"/>
    </font>
    <font>
      <b/>
      <sz val="10"/>
      <color rgb="FFFF0000"/>
      <name val="Verdana"/>
      <family val="2"/>
    </font>
    <font>
      <b/>
      <sz val="9"/>
      <color rgb="FF5A05FF"/>
      <name val="Verdana"/>
      <family val="2"/>
    </font>
    <font>
      <sz val="14"/>
      <color rgb="FF4B5865"/>
      <name val="Arial"/>
      <family val="2"/>
    </font>
  </fonts>
  <fills count="10">
    <fill>
      <patternFill patternType="none"/>
    </fill>
    <fill>
      <patternFill patternType="gray125"/>
    </fill>
    <fill>
      <patternFill patternType="solid">
        <fgColor rgb="FFB6DDE8"/>
        <bgColor rgb="FFB6DDE8"/>
      </patternFill>
    </fill>
    <fill>
      <patternFill patternType="solid">
        <fgColor rgb="FF9900FF"/>
        <bgColor rgb="FF9900FF"/>
      </patternFill>
    </fill>
    <fill>
      <patternFill patternType="solid">
        <fgColor rgb="FF5A05FF"/>
        <bgColor rgb="FF5A05FF"/>
      </patternFill>
    </fill>
    <fill>
      <patternFill patternType="solid">
        <fgColor rgb="FFFFFFFF"/>
        <bgColor rgb="FFFFFFFF"/>
      </patternFill>
    </fill>
    <fill>
      <patternFill patternType="solid">
        <fgColor rgb="FF0564FF"/>
        <bgColor rgb="FF0564FF"/>
      </patternFill>
    </fill>
    <fill>
      <patternFill patternType="solid">
        <fgColor rgb="FF00183E"/>
        <bgColor rgb="FF00183E"/>
      </patternFill>
    </fill>
    <fill>
      <patternFill patternType="solid">
        <fgColor rgb="FFDCE6F1"/>
        <bgColor rgb="FFDCE6F1"/>
      </patternFill>
    </fill>
    <fill>
      <patternFill patternType="solid">
        <fgColor rgb="FFF2F2F2"/>
        <bgColor rgb="FFF2F2F2"/>
      </patternFill>
    </fill>
  </fills>
  <borders count="118">
    <border>
      <left/>
      <right/>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thin">
        <color rgb="FF000000"/>
      </top>
      <bottom style="thin">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bottom style="thin">
        <color rgb="FF000000"/>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style="thick">
        <color rgb="FF000000"/>
      </bottom>
      <diagonal/>
    </border>
    <border>
      <left/>
      <right/>
      <top/>
      <bottom style="thick">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ck">
        <color rgb="FF000000"/>
      </right>
      <top/>
      <bottom/>
      <diagonal/>
    </border>
    <border>
      <left style="medium">
        <color rgb="FF000000"/>
      </left>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style="medium">
        <color rgb="FF000000"/>
      </top>
      <bottom/>
      <diagonal/>
    </border>
    <border>
      <left style="thick">
        <color rgb="FF000000"/>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medium">
        <color rgb="FF000000"/>
      </right>
      <top style="thick">
        <color rgb="FF000000"/>
      </top>
      <bottom style="thin">
        <color rgb="FF000000"/>
      </bottom>
      <diagonal/>
    </border>
    <border>
      <left style="medium">
        <color rgb="FF000000"/>
      </left>
      <right/>
      <top style="thick">
        <color rgb="FF000000"/>
      </top>
      <bottom style="thin">
        <color rgb="FF000000"/>
      </bottom>
      <diagonal/>
    </border>
    <border>
      <left style="medium">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top/>
      <bottom style="thin">
        <color rgb="FF000000"/>
      </bottom>
      <diagonal/>
    </border>
    <border>
      <left/>
      <right style="thick">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ck">
        <color rgb="FF000000"/>
      </left>
      <right/>
      <top/>
      <bottom/>
      <diagonal/>
    </border>
    <border>
      <left/>
      <right/>
      <top/>
      <bottom/>
      <diagonal/>
    </border>
    <border>
      <left/>
      <right style="thick">
        <color rgb="FF000000"/>
      </right>
      <top/>
      <bottom/>
      <diagonal/>
    </border>
    <border>
      <left style="medium">
        <color rgb="FF000000"/>
      </left>
      <right/>
      <top/>
      <bottom style="thin">
        <color rgb="FF000000"/>
      </bottom>
      <diagonal/>
    </border>
    <border>
      <left style="medium">
        <color rgb="FF000000"/>
      </left>
      <right style="thick">
        <color rgb="FF000000"/>
      </right>
      <top/>
      <bottom style="thin">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ck">
        <color rgb="FF000000"/>
      </left>
      <right style="thick">
        <color rgb="FF000000"/>
      </right>
      <top style="thin">
        <color rgb="FF000000"/>
      </top>
      <bottom/>
      <diagonal/>
    </border>
    <border>
      <left/>
      <right/>
      <top style="thin">
        <color rgb="FF000000"/>
      </top>
      <bottom/>
      <diagonal/>
    </border>
    <border>
      <left style="thick">
        <color rgb="FF000000"/>
      </left>
      <right/>
      <top style="thin">
        <color rgb="FF000000"/>
      </top>
      <bottom/>
      <diagonal/>
    </border>
    <border>
      <left style="thick">
        <color rgb="FF000000"/>
      </left>
      <right style="thick">
        <color rgb="FF000000"/>
      </right>
      <top style="thin">
        <color rgb="FF000000"/>
      </top>
      <bottom style="thick">
        <color rgb="FF000000"/>
      </bottom>
      <diagonal/>
    </border>
    <border>
      <left style="thick">
        <color rgb="FF000000"/>
      </left>
      <right style="medium">
        <color rgb="FF000000"/>
      </right>
      <top style="thin">
        <color rgb="FF000000"/>
      </top>
      <bottom style="thick">
        <color rgb="FF000000"/>
      </bottom>
      <diagonal/>
    </border>
    <border>
      <left/>
      <right/>
      <top style="thin">
        <color rgb="FF000000"/>
      </top>
      <bottom style="thick">
        <color rgb="FF000000"/>
      </bottom>
      <diagonal/>
    </border>
    <border>
      <left style="medium">
        <color rgb="FF000000"/>
      </left>
      <right style="thick">
        <color rgb="FF000000"/>
      </right>
      <top style="thin">
        <color rgb="FF000000"/>
      </top>
      <bottom style="thick">
        <color rgb="FF000000"/>
      </bottom>
      <diagonal/>
    </border>
    <border>
      <left style="thick">
        <color rgb="FF000000"/>
      </left>
      <right/>
      <top style="thin">
        <color rgb="FF000000"/>
      </top>
      <bottom style="thick">
        <color rgb="FF000000"/>
      </bottom>
      <diagonal/>
    </border>
    <border>
      <left style="medium">
        <color rgb="FF000000"/>
      </left>
      <right/>
      <top style="thin">
        <color rgb="FF000000"/>
      </top>
      <bottom style="thick">
        <color rgb="FF000000"/>
      </bottom>
      <diagonal/>
    </border>
    <border>
      <left style="thick">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medium">
        <color rgb="FF000000"/>
      </right>
      <top/>
      <bottom/>
      <diagonal/>
    </border>
    <border>
      <left style="thick">
        <color rgb="FF000000"/>
      </left>
      <right style="thick">
        <color rgb="FF000000"/>
      </right>
      <top style="thick">
        <color rgb="FF000000"/>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thick">
        <color rgb="FF000000"/>
      </right>
      <top style="medium">
        <color rgb="FF000000"/>
      </top>
      <bottom style="medium">
        <color rgb="FF000000"/>
      </bottom>
      <diagonal/>
    </border>
    <border>
      <left style="thick">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ck">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49">
    <xf numFmtId="0" fontId="0" fillId="0" borderId="0" xfId="0"/>
    <xf numFmtId="0" fontId="1" fillId="0" borderId="0" xfId="0" applyFont="1" applyAlignment="1">
      <alignment horizontal="left" vertical="center"/>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65" fontId="1" fillId="0" borderId="0" xfId="0" applyNumberFormat="1" applyFont="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vertical="center" wrapText="1"/>
    </xf>
    <xf numFmtId="166" fontId="2" fillId="0" borderId="0" xfId="0" applyNumberFormat="1" applyFont="1" applyAlignment="1">
      <alignment vertical="center" wrapText="1"/>
    </xf>
    <xf numFmtId="0" fontId="1" fillId="2" borderId="3" xfId="0" applyFont="1" applyFill="1" applyBorder="1" applyAlignment="1">
      <alignment horizontal="center" vertical="center"/>
    </xf>
    <xf numFmtId="165" fontId="1" fillId="2" borderId="7" xfId="0" applyNumberFormat="1" applyFont="1" applyFill="1" applyBorder="1" applyAlignment="1">
      <alignment horizontal="center" vertical="center" wrapText="1"/>
    </xf>
    <xf numFmtId="0" fontId="4" fillId="0" borderId="0" xfId="0" applyFont="1"/>
    <xf numFmtId="0" fontId="1" fillId="0" borderId="3" xfId="0" applyFont="1" applyBorder="1" applyAlignment="1">
      <alignment horizontal="center" vertical="center" wrapText="1"/>
    </xf>
    <xf numFmtId="165" fontId="1" fillId="2" borderId="16"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165" fontId="1" fillId="2" borderId="18" xfId="0" applyNumberFormat="1" applyFont="1" applyFill="1" applyBorder="1" applyAlignment="1">
      <alignment horizontal="center" vertical="center" wrapText="1"/>
    </xf>
    <xf numFmtId="165" fontId="1" fillId="2" borderId="19" xfId="0"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2" fillId="0" borderId="20" xfId="0" applyFont="1" applyBorder="1" applyAlignment="1">
      <alignment horizontal="center" vertical="center" wrapText="1"/>
    </xf>
    <xf numFmtId="4" fontId="2" fillId="0" borderId="21" xfId="0" applyNumberFormat="1" applyFont="1" applyBorder="1" applyAlignment="1">
      <alignment horizontal="center" vertical="center" wrapText="1"/>
    </xf>
    <xf numFmtId="164" fontId="2" fillId="0" borderId="0" xfId="0" applyNumberFormat="1" applyFont="1" applyAlignment="1">
      <alignment horizontal="center" vertical="center" wrapText="1"/>
    </xf>
    <xf numFmtId="164" fontId="2" fillId="0" borderId="22"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165" fontId="2" fillId="0" borderId="23" xfId="0" applyNumberFormat="1" applyFont="1" applyBorder="1" applyAlignment="1">
      <alignment horizontal="center" vertical="center" wrapText="1"/>
    </xf>
    <xf numFmtId="165" fontId="2" fillId="0" borderId="24"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0" fontId="6" fillId="0" borderId="0" xfId="0" applyFont="1" applyAlignment="1">
      <alignment horizontal="center" vertical="center"/>
    </xf>
    <xf numFmtId="0" fontId="7" fillId="0" borderId="0" xfId="0" applyFont="1"/>
    <xf numFmtId="0" fontId="8" fillId="0" borderId="29" xfId="0" applyFont="1" applyBorder="1" applyAlignment="1">
      <alignment horizontal="left" vertical="center"/>
    </xf>
    <xf numFmtId="0" fontId="9" fillId="0" borderId="0" xfId="0" applyFont="1" applyAlignment="1">
      <alignment horizontal="left" vertical="center" wrapText="1"/>
    </xf>
    <xf numFmtId="0" fontId="8" fillId="0" borderId="32" xfId="0" applyFont="1" applyBorder="1" applyAlignment="1">
      <alignment horizontal="left" vertical="center"/>
    </xf>
    <xf numFmtId="0" fontId="10" fillId="3" borderId="7" xfId="0" applyFont="1" applyFill="1" applyBorder="1" applyAlignment="1">
      <alignment horizontal="center" vertical="center"/>
    </xf>
    <xf numFmtId="0" fontId="1" fillId="0" borderId="32" xfId="0" applyFont="1" applyBorder="1" applyAlignment="1">
      <alignment horizontal="center"/>
    </xf>
    <xf numFmtId="0" fontId="9" fillId="0" borderId="30" xfId="0" applyFont="1" applyBorder="1" applyAlignment="1">
      <alignment horizontal="left" vertical="center" wrapText="1"/>
    </xf>
    <xf numFmtId="0" fontId="11" fillId="0" borderId="7" xfId="0" applyFont="1" applyBorder="1" applyAlignment="1">
      <alignment vertical="center" wrapText="1"/>
    </xf>
    <xf numFmtId="0" fontId="2" fillId="0" borderId="7" xfId="0" applyFont="1" applyBorder="1" applyAlignment="1">
      <alignment horizontal="center" vertical="center"/>
    </xf>
    <xf numFmtId="9" fontId="2" fillId="0" borderId="7" xfId="0" applyNumberFormat="1" applyFont="1" applyBorder="1" applyAlignment="1">
      <alignment horizontal="center" vertical="center"/>
    </xf>
    <xf numFmtId="9" fontId="2" fillId="0" borderId="32" xfId="0" applyNumberFormat="1" applyFont="1" applyBorder="1" applyAlignment="1">
      <alignment horizontal="center" vertical="center"/>
    </xf>
    <xf numFmtId="0" fontId="9" fillId="0" borderId="33" xfId="0" applyFont="1" applyBorder="1" applyAlignment="1">
      <alignment horizontal="left" vertical="center" wrapText="1"/>
    </xf>
    <xf numFmtId="0" fontId="6" fillId="0" borderId="31" xfId="0" applyFont="1" applyBorder="1" applyAlignment="1">
      <alignment horizontal="center"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6" fillId="0" borderId="32" xfId="0" applyFont="1" applyBorder="1" applyAlignment="1">
      <alignment horizontal="center" vertical="center"/>
    </xf>
    <xf numFmtId="0" fontId="12" fillId="4" borderId="35" xfId="0" applyFont="1" applyFill="1" applyBorder="1" applyAlignment="1">
      <alignment horizontal="center"/>
    </xf>
    <xf numFmtId="0" fontId="6" fillId="0" borderId="37" xfId="0" applyFont="1" applyBorder="1" applyAlignment="1">
      <alignment horizontal="center" vertical="center"/>
    </xf>
    <xf numFmtId="0" fontId="7" fillId="0" borderId="38" xfId="0" applyFont="1" applyBorder="1"/>
    <xf numFmtId="0" fontId="12" fillId="4" borderId="39" xfId="0" applyFont="1" applyFill="1" applyBorder="1" applyAlignment="1">
      <alignment horizontal="center"/>
    </xf>
    <xf numFmtId="0" fontId="12" fillId="4" borderId="40" xfId="0" applyFont="1" applyFill="1" applyBorder="1" applyAlignment="1">
      <alignment horizontal="center"/>
    </xf>
    <xf numFmtId="0" fontId="14" fillId="0" borderId="44"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horizontal="center"/>
    </xf>
    <xf numFmtId="0" fontId="15" fillId="6" borderId="46" xfId="0" applyFont="1" applyFill="1" applyBorder="1" applyAlignment="1">
      <alignment horizontal="center" vertical="center" wrapText="1"/>
    </xf>
    <xf numFmtId="167" fontId="16" fillId="0" borderId="0" xfId="0" applyNumberFormat="1" applyFont="1" applyAlignment="1">
      <alignment horizontal="center" vertical="center"/>
    </xf>
    <xf numFmtId="0" fontId="15" fillId="0" borderId="0" xfId="0" applyFont="1" applyAlignment="1">
      <alignment horizontal="center" vertical="center" wrapText="1"/>
    </xf>
    <xf numFmtId="0" fontId="7" fillId="0" borderId="0" xfId="0" applyFont="1" applyAlignment="1">
      <alignment horizontal="center" vertical="center"/>
    </xf>
    <xf numFmtId="0" fontId="15" fillId="6" borderId="48" xfId="0" applyFont="1" applyFill="1" applyBorder="1" applyAlignment="1">
      <alignment horizontal="center" vertical="center" wrapText="1"/>
    </xf>
    <xf numFmtId="0" fontId="17" fillId="7" borderId="49" xfId="0" applyFont="1" applyFill="1" applyBorder="1" applyAlignment="1">
      <alignment horizontal="center" vertical="center" wrapText="1"/>
    </xf>
    <xf numFmtId="0" fontId="17" fillId="7" borderId="50"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1" fillId="0" borderId="0" xfId="0" applyFont="1" applyAlignment="1">
      <alignment horizontal="center" vertical="center" wrapText="1"/>
    </xf>
    <xf numFmtId="0" fontId="17" fillId="7" borderId="52" xfId="0" applyFont="1" applyFill="1" applyBorder="1" applyAlignment="1">
      <alignment horizontal="center" vertical="center" wrapText="1"/>
    </xf>
    <xf numFmtId="0" fontId="17" fillId="7" borderId="53" xfId="0" applyFont="1" applyFill="1" applyBorder="1" applyAlignment="1">
      <alignment horizontal="center" vertical="center" wrapText="1"/>
    </xf>
    <xf numFmtId="167" fontId="17" fillId="0" borderId="0" xfId="0" applyNumberFormat="1" applyFont="1" applyAlignment="1">
      <alignment horizontal="center" vertical="center" wrapText="1"/>
    </xf>
    <xf numFmtId="0" fontId="17" fillId="7" borderId="54" xfId="0" applyFont="1" applyFill="1" applyBorder="1" applyAlignment="1">
      <alignment horizontal="center" vertical="center" wrapText="1"/>
    </xf>
    <xf numFmtId="0" fontId="2" fillId="0" borderId="55" xfId="0" applyFont="1" applyBorder="1" applyAlignment="1">
      <alignment horizontal="left" vertical="center"/>
    </xf>
    <xf numFmtId="0" fontId="2" fillId="0" borderId="0" xfId="0" applyFont="1" applyAlignment="1">
      <alignment horizontal="left" vertical="center"/>
    </xf>
    <xf numFmtId="5" fontId="2" fillId="8" borderId="56" xfId="0" applyNumberFormat="1" applyFont="1" applyFill="1" applyBorder="1" applyAlignment="1">
      <alignment horizontal="center" vertical="center" wrapText="1"/>
    </xf>
    <xf numFmtId="168" fontId="2" fillId="8" borderId="57" xfId="0" applyNumberFormat="1" applyFont="1" applyFill="1" applyBorder="1" applyAlignment="1">
      <alignment horizontal="center" vertical="center" wrapText="1"/>
    </xf>
    <xf numFmtId="7" fontId="2" fillId="8" borderId="58" xfId="0" applyNumberFormat="1" applyFont="1" applyFill="1" applyBorder="1" applyAlignment="1">
      <alignment horizontal="center" vertical="center" wrapText="1"/>
    </xf>
    <xf numFmtId="5" fontId="2" fillId="0" borderId="0" xfId="0" applyNumberFormat="1" applyFont="1" applyAlignment="1">
      <alignment horizontal="center" vertical="center" wrapText="1"/>
    </xf>
    <xf numFmtId="5" fontId="2" fillId="9" borderId="59" xfId="0" applyNumberFormat="1" applyFont="1" applyFill="1" applyBorder="1" applyAlignment="1">
      <alignment horizontal="center" vertical="center" wrapText="1"/>
    </xf>
    <xf numFmtId="7" fontId="2" fillId="9" borderId="60" xfId="0" applyNumberFormat="1" applyFont="1" applyFill="1" applyBorder="1" applyAlignment="1">
      <alignment horizontal="center" vertical="center" wrapText="1"/>
    </xf>
    <xf numFmtId="7" fontId="2" fillId="9" borderId="61" xfId="0" applyNumberFormat="1" applyFont="1" applyFill="1" applyBorder="1" applyAlignment="1">
      <alignment horizontal="center" vertical="center" wrapText="1"/>
    </xf>
    <xf numFmtId="5" fontId="2" fillId="9" borderId="56" xfId="0" applyNumberFormat="1" applyFont="1" applyFill="1" applyBorder="1" applyAlignment="1">
      <alignment horizontal="center" vertical="center" wrapText="1"/>
    </xf>
    <xf numFmtId="169" fontId="2" fillId="9" borderId="60" xfId="0" applyNumberFormat="1" applyFont="1" applyFill="1" applyBorder="1" applyAlignment="1">
      <alignment horizontal="center" vertical="center" wrapText="1"/>
    </xf>
    <xf numFmtId="0" fontId="2" fillId="0" borderId="62" xfId="0" applyFont="1" applyBorder="1" applyAlignment="1">
      <alignment horizontal="left" vertical="center" wrapText="1"/>
    </xf>
    <xf numFmtId="5" fontId="2" fillId="8" borderId="63" xfId="0" applyNumberFormat="1" applyFont="1" applyFill="1" applyBorder="1" applyAlignment="1">
      <alignment horizontal="center" vertical="center" wrapText="1"/>
    </xf>
    <xf numFmtId="7" fontId="2" fillId="8" borderId="3" xfId="0" applyNumberFormat="1" applyFont="1" applyFill="1" applyBorder="1" applyAlignment="1">
      <alignment horizontal="center" vertical="center" wrapText="1"/>
    </xf>
    <xf numFmtId="7" fontId="2" fillId="8" borderId="64" xfId="0" applyNumberFormat="1" applyFont="1" applyFill="1" applyBorder="1" applyAlignment="1">
      <alignment horizontal="center" vertical="center" wrapText="1"/>
    </xf>
    <xf numFmtId="5" fontId="2" fillId="9" borderId="63" xfId="0" applyNumberFormat="1" applyFont="1" applyFill="1" applyBorder="1" applyAlignment="1">
      <alignment horizontal="center" vertical="center" wrapText="1"/>
    </xf>
    <xf numFmtId="7" fontId="2" fillId="9" borderId="65" xfId="0" applyNumberFormat="1" applyFont="1" applyFill="1" applyBorder="1" applyAlignment="1">
      <alignment horizontal="center" vertical="center" wrapText="1"/>
    </xf>
    <xf numFmtId="7" fontId="2" fillId="9" borderId="66" xfId="0" applyNumberFormat="1" applyFont="1" applyFill="1" applyBorder="1" applyAlignment="1">
      <alignment horizontal="center" vertical="center" wrapText="1"/>
    </xf>
    <xf numFmtId="5" fontId="2" fillId="9" borderId="67" xfId="0" applyNumberFormat="1" applyFont="1" applyFill="1" applyBorder="1" applyAlignment="1">
      <alignment horizontal="center" vertical="center" wrapText="1"/>
    </xf>
    <xf numFmtId="169" fontId="2" fillId="9" borderId="65" xfId="0" applyNumberFormat="1" applyFont="1" applyFill="1" applyBorder="1" applyAlignment="1">
      <alignment horizontal="center" vertical="center" wrapText="1"/>
    </xf>
    <xf numFmtId="0" fontId="2" fillId="0" borderId="62" xfId="0" applyFont="1" applyBorder="1" applyAlignment="1">
      <alignment horizontal="left" vertical="center"/>
    </xf>
    <xf numFmtId="7" fontId="2" fillId="8" borderId="71" xfId="0" applyNumberFormat="1" applyFont="1" applyFill="1" applyBorder="1" applyAlignment="1">
      <alignment horizontal="center" vertical="center" wrapText="1"/>
    </xf>
    <xf numFmtId="7" fontId="2" fillId="8" borderId="72" xfId="0" applyNumberFormat="1" applyFont="1" applyFill="1" applyBorder="1" applyAlignment="1">
      <alignment horizontal="center" vertical="center" wrapText="1"/>
    </xf>
    <xf numFmtId="3" fontId="2" fillId="0" borderId="0" xfId="0" applyNumberFormat="1" applyFont="1" applyAlignment="1">
      <alignment horizontal="center" vertical="center" wrapText="1"/>
    </xf>
    <xf numFmtId="3" fontId="2" fillId="9" borderId="67" xfId="0" applyNumberFormat="1" applyFont="1" applyFill="1" applyBorder="1" applyAlignment="1">
      <alignment horizontal="center" vertical="center" wrapText="1"/>
    </xf>
    <xf numFmtId="168" fontId="2" fillId="9" borderId="65" xfId="0" applyNumberFormat="1" applyFont="1" applyFill="1" applyBorder="1" applyAlignment="1">
      <alignment horizontal="center" vertical="center" wrapText="1"/>
    </xf>
    <xf numFmtId="170" fontId="2" fillId="0" borderId="62" xfId="0" applyNumberFormat="1" applyFont="1" applyBorder="1" applyAlignment="1">
      <alignment vertical="center"/>
    </xf>
    <xf numFmtId="170" fontId="2" fillId="0" borderId="0" xfId="0" applyNumberFormat="1" applyFont="1" applyAlignment="1">
      <alignment vertical="center"/>
    </xf>
    <xf numFmtId="0" fontId="14" fillId="0" borderId="62" xfId="0" applyFont="1" applyBorder="1" applyAlignment="1">
      <alignment horizontal="right" vertical="center"/>
    </xf>
    <xf numFmtId="0" fontId="2" fillId="0" borderId="0" xfId="0" applyFont="1" applyAlignment="1">
      <alignment horizontal="right" vertical="center"/>
    </xf>
    <xf numFmtId="1" fontId="2" fillId="8" borderId="82" xfId="0" applyNumberFormat="1" applyFont="1" applyFill="1" applyBorder="1" applyAlignment="1">
      <alignment horizontal="center" vertical="center" wrapText="1"/>
    </xf>
    <xf numFmtId="7" fontId="2" fillId="8" borderId="83" xfId="0" applyNumberFormat="1" applyFont="1" applyFill="1" applyBorder="1" applyAlignment="1">
      <alignment horizontal="center" vertical="center" wrapText="1"/>
    </xf>
    <xf numFmtId="7" fontId="2" fillId="8" borderId="66" xfId="0" applyNumberFormat="1" applyFont="1" applyFill="1" applyBorder="1" applyAlignment="1">
      <alignment horizontal="center" vertical="center" wrapText="1"/>
    </xf>
    <xf numFmtId="7"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2" fillId="9" borderId="67" xfId="0" applyNumberFormat="1" applyFont="1" applyFill="1" applyBorder="1" applyAlignment="1">
      <alignment horizontal="center" vertical="center" wrapText="1"/>
    </xf>
    <xf numFmtId="7" fontId="2" fillId="9" borderId="84" xfId="0" applyNumberFormat="1" applyFont="1" applyFill="1" applyBorder="1" applyAlignment="1">
      <alignment horizontal="center" vertical="center" wrapText="1"/>
    </xf>
    <xf numFmtId="0" fontId="14" fillId="0" borderId="85" xfId="0" applyFont="1" applyBorder="1" applyAlignment="1">
      <alignment horizontal="right" vertical="center"/>
    </xf>
    <xf numFmtId="7" fontId="2" fillId="8" borderId="86" xfId="0" applyNumberFormat="1" applyFont="1" applyFill="1" applyBorder="1" applyAlignment="1">
      <alignment horizontal="center" vertical="center" wrapText="1"/>
    </xf>
    <xf numFmtId="49" fontId="2" fillId="9" borderId="87" xfId="0" applyNumberFormat="1" applyFont="1" applyFill="1" applyBorder="1" applyAlignment="1">
      <alignment horizontal="center" vertical="center" wrapText="1"/>
    </xf>
    <xf numFmtId="170" fontId="2" fillId="0" borderId="62" xfId="0" applyNumberFormat="1" applyFont="1" applyBorder="1" applyAlignment="1">
      <alignment horizontal="left" vertical="center"/>
    </xf>
    <xf numFmtId="170" fontId="2" fillId="0" borderId="0" xfId="0" applyNumberFormat="1" applyFont="1" applyAlignment="1">
      <alignment horizontal="left" vertical="center"/>
    </xf>
    <xf numFmtId="164" fontId="2" fillId="9" borderId="65" xfId="0" applyNumberFormat="1" applyFont="1" applyFill="1" applyBorder="1" applyAlignment="1">
      <alignment horizontal="center" vertical="center" wrapText="1"/>
    </xf>
    <xf numFmtId="0" fontId="14" fillId="0" borderId="88" xfId="0" applyFont="1" applyBorder="1" applyAlignment="1">
      <alignment horizontal="right" vertical="center"/>
    </xf>
    <xf numFmtId="1" fontId="2" fillId="8" borderId="89" xfId="0" applyNumberFormat="1" applyFont="1" applyFill="1" applyBorder="1" applyAlignment="1">
      <alignment horizontal="center" vertical="center" wrapText="1"/>
    </xf>
    <xf numFmtId="7" fontId="2" fillId="8" borderId="90" xfId="0" applyNumberFormat="1" applyFont="1" applyFill="1" applyBorder="1" applyAlignment="1">
      <alignment horizontal="center" vertical="center" wrapText="1"/>
    </xf>
    <xf numFmtId="7" fontId="2" fillId="8" borderId="91" xfId="0" applyNumberFormat="1" applyFont="1" applyFill="1" applyBorder="1" applyAlignment="1">
      <alignment horizontal="center" vertical="center" wrapText="1"/>
    </xf>
    <xf numFmtId="49" fontId="2" fillId="9" borderId="92" xfId="0" applyNumberFormat="1" applyFont="1" applyFill="1" applyBorder="1" applyAlignment="1">
      <alignment horizontal="center" vertical="center" wrapText="1"/>
    </xf>
    <xf numFmtId="7" fontId="2" fillId="9" borderId="93" xfId="0" applyNumberFormat="1" applyFont="1" applyFill="1" applyBorder="1" applyAlignment="1">
      <alignment horizontal="center" vertical="center" wrapText="1"/>
    </xf>
    <xf numFmtId="7" fontId="2" fillId="9" borderId="91" xfId="0" applyNumberFormat="1" applyFont="1" applyFill="1" applyBorder="1" applyAlignment="1">
      <alignment horizontal="center" vertical="center" wrapText="1"/>
    </xf>
    <xf numFmtId="164" fontId="2" fillId="9" borderId="93" xfId="0" applyNumberFormat="1" applyFont="1" applyFill="1" applyBorder="1" applyAlignment="1">
      <alignment horizontal="center" vertical="center" wrapText="1"/>
    </xf>
    <xf numFmtId="0" fontId="18" fillId="0" borderId="44" xfId="0" applyFont="1" applyBorder="1" applyAlignment="1">
      <alignment horizontal="center" vertical="center"/>
    </xf>
    <xf numFmtId="0" fontId="18" fillId="0" borderId="0" xfId="0" applyFont="1" applyAlignment="1">
      <alignment horizontal="center" vertical="center"/>
    </xf>
    <xf numFmtId="0" fontId="18" fillId="0" borderId="32" xfId="0" applyFont="1" applyBorder="1" applyAlignment="1">
      <alignment horizontal="center" vertical="center"/>
    </xf>
    <xf numFmtId="0" fontId="18" fillId="0" borderId="94" xfId="0" applyFont="1" applyBorder="1" applyAlignment="1">
      <alignment horizontal="center"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171" fontId="2" fillId="0" borderId="0" xfId="0" applyNumberFormat="1" applyFont="1" applyAlignment="1">
      <alignment horizontal="center" vertical="center" wrapText="1"/>
    </xf>
    <xf numFmtId="171" fontId="2" fillId="0" borderId="31" xfId="0" applyNumberFormat="1" applyFont="1" applyBorder="1" applyAlignment="1">
      <alignment horizontal="center" vertical="center" wrapText="1"/>
    </xf>
    <xf numFmtId="0" fontId="7" fillId="0" borderId="32" xfId="0" applyFont="1" applyBorder="1"/>
    <xf numFmtId="171" fontId="2" fillId="0" borderId="44" xfId="0" applyNumberFormat="1" applyFont="1" applyBorder="1" applyAlignment="1">
      <alignment horizontal="center" vertical="center" wrapText="1"/>
    </xf>
    <xf numFmtId="0" fontId="7" fillId="0" borderId="97" xfId="0" applyFont="1" applyBorder="1"/>
    <xf numFmtId="0" fontId="19" fillId="0" borderId="98" xfId="0" applyFont="1" applyBorder="1" applyAlignment="1">
      <alignment horizontal="left" vertical="center"/>
    </xf>
    <xf numFmtId="0" fontId="19" fillId="0" borderId="0" xfId="0" applyFont="1" applyAlignment="1">
      <alignment horizontal="left" vertical="center"/>
    </xf>
    <xf numFmtId="164" fontId="19" fillId="0" borderId="0" xfId="0" applyNumberFormat="1" applyFont="1" applyAlignment="1">
      <alignment horizontal="center" vertical="center" wrapText="1"/>
    </xf>
    <xf numFmtId="164" fontId="19" fillId="0" borderId="0" xfId="0" applyNumberFormat="1" applyFont="1" applyAlignment="1">
      <alignment horizontal="right" vertical="center" wrapText="1"/>
    </xf>
    <xf numFmtId="0" fontId="7" fillId="0" borderId="104" xfId="0" applyFont="1" applyBorder="1" applyAlignment="1">
      <alignment horizontal="left" vertical="center"/>
    </xf>
    <xf numFmtId="0" fontId="7" fillId="0" borderId="0" xfId="0" applyFont="1" applyAlignment="1">
      <alignment horizontal="left" vertical="center"/>
    </xf>
    <xf numFmtId="165" fontId="7" fillId="0" borderId="0" xfId="0" applyNumberFormat="1" applyFont="1" applyAlignment="1">
      <alignment horizontal="center" vertical="center" wrapText="1"/>
    </xf>
    <xf numFmtId="164" fontId="7"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172" fontId="5" fillId="0" borderId="0" xfId="0" applyNumberFormat="1" applyFont="1" applyAlignment="1">
      <alignment horizontal="left" vertical="center"/>
    </xf>
    <xf numFmtId="172" fontId="20" fillId="0" borderId="0" xfId="0" applyNumberFormat="1" applyFont="1" applyAlignment="1">
      <alignment horizontal="left" vertical="center"/>
    </xf>
    <xf numFmtId="172" fontId="20" fillId="0" borderId="0" xfId="0" applyNumberFormat="1" applyFont="1" applyAlignment="1">
      <alignment vertical="center"/>
    </xf>
    <xf numFmtId="0" fontId="20" fillId="0" borderId="0" xfId="0" applyFont="1" applyAlignment="1">
      <alignment vertical="center"/>
    </xf>
    <xf numFmtId="172" fontId="21" fillId="0" borderId="0" xfId="0" applyNumberFormat="1" applyFont="1" applyAlignment="1">
      <alignment horizontal="center" vertical="center" wrapText="1"/>
    </xf>
    <xf numFmtId="171" fontId="1" fillId="0" borderId="0" xfId="0" applyNumberFormat="1" applyFont="1" applyAlignment="1">
      <alignment horizontal="right" vertical="center" wrapText="1"/>
    </xf>
    <xf numFmtId="7" fontId="1" fillId="0" borderId="0" xfId="0" applyNumberFormat="1" applyFont="1" applyAlignment="1">
      <alignment horizontal="right" vertical="center" wrapText="1"/>
    </xf>
    <xf numFmtId="0" fontId="1" fillId="0" borderId="0" xfId="0" applyFont="1" applyAlignment="1">
      <alignment horizontal="right" vertical="center" wrapText="1"/>
    </xf>
    <xf numFmtId="164" fontId="1" fillId="0" borderId="0" xfId="0" applyNumberFormat="1" applyFont="1" applyAlignment="1">
      <alignment horizontal="right" vertical="center" wrapText="1"/>
    </xf>
    <xf numFmtId="0" fontId="22" fillId="0" borderId="0" xfId="0" applyFont="1" applyAlignment="1">
      <alignment horizontal="right"/>
    </xf>
    <xf numFmtId="0" fontId="4" fillId="0" borderId="27" xfId="0" applyFont="1" applyBorder="1"/>
    <xf numFmtId="0" fontId="2" fillId="0" borderId="28" xfId="0" applyFont="1" applyBorder="1"/>
    <xf numFmtId="0" fontId="2" fillId="0" borderId="29" xfId="0" applyFont="1" applyBorder="1"/>
    <xf numFmtId="0" fontId="4" fillId="0" borderId="31" xfId="0" applyFont="1" applyBorder="1"/>
    <xf numFmtId="0" fontId="2" fillId="0" borderId="0" xfId="0" applyFont="1"/>
    <xf numFmtId="0" fontId="2" fillId="0" borderId="32" xfId="0" applyFont="1" applyBorder="1"/>
    <xf numFmtId="0" fontId="10" fillId="6" borderId="7" xfId="0" applyFont="1" applyFill="1" applyBorder="1" applyAlignment="1">
      <alignment horizontal="center" vertical="center" wrapText="1"/>
    </xf>
    <xf numFmtId="9" fontId="1" fillId="0" borderId="7" xfId="0" applyNumberFormat="1" applyFont="1" applyBorder="1" applyAlignment="1">
      <alignment horizontal="center" vertical="center"/>
    </xf>
    <xf numFmtId="164" fontId="19" fillId="0" borderId="7" xfId="0" applyNumberFormat="1" applyFont="1" applyBorder="1" applyAlignment="1">
      <alignment horizontal="center" vertical="center"/>
    </xf>
    <xf numFmtId="169" fontId="2" fillId="0" borderId="0" xfId="0" applyNumberFormat="1" applyFont="1"/>
    <xf numFmtId="164" fontId="2" fillId="0" borderId="0" xfId="0" applyNumberFormat="1" applyFont="1"/>
    <xf numFmtId="0" fontId="1" fillId="0" borderId="7" xfId="0" applyFont="1" applyBorder="1" applyAlignment="1">
      <alignment horizontal="center" vertical="center"/>
    </xf>
    <xf numFmtId="0" fontId="2" fillId="0" borderId="31" xfId="0" applyFont="1" applyBorder="1"/>
    <xf numFmtId="9" fontId="2" fillId="0" borderId="0" xfId="0" applyNumberFormat="1" applyFont="1"/>
    <xf numFmtId="172" fontId="23" fillId="0" borderId="0" xfId="0" applyNumberFormat="1" applyFont="1" applyAlignment="1">
      <alignment horizontal="left" vertical="center"/>
    </xf>
    <xf numFmtId="0" fontId="2" fillId="0" borderId="0" xfId="0" applyFont="1" applyAlignment="1">
      <alignment horizontal="center"/>
    </xf>
    <xf numFmtId="0" fontId="2" fillId="0" borderId="36" xfId="0" applyFont="1" applyBorder="1"/>
    <xf numFmtId="0" fontId="2" fillId="0" borderId="37" xfId="0" applyFont="1" applyBorder="1"/>
    <xf numFmtId="0" fontId="2" fillId="0" borderId="38" xfId="0" applyFont="1" applyBorder="1"/>
    <xf numFmtId="4" fontId="25" fillId="5" borderId="3" xfId="0" applyNumberFormat="1" applyFont="1" applyFill="1" applyBorder="1" applyProtection="1">
      <protection locked="0"/>
    </xf>
    <xf numFmtId="0" fontId="1" fillId="0" borderId="3" xfId="0" applyFont="1" applyBorder="1" applyAlignment="1" applyProtection="1">
      <alignment horizontal="center" vertical="center" wrapText="1"/>
      <protection locked="0"/>
    </xf>
    <xf numFmtId="165" fontId="1" fillId="2" borderId="8" xfId="0" applyNumberFormat="1" applyFont="1" applyFill="1" applyBorder="1" applyAlignment="1">
      <alignment horizontal="center" vertical="center" wrapText="1"/>
    </xf>
    <xf numFmtId="0" fontId="3" fillId="0" borderId="9" xfId="0" applyFont="1" applyBorder="1"/>
    <xf numFmtId="0" fontId="3" fillId="0" borderId="10" xfId="0" applyFont="1" applyBorder="1"/>
    <xf numFmtId="0" fontId="2" fillId="0" borderId="0" xfId="0" applyFont="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3" fillId="0" borderId="11" xfId="0" applyFont="1" applyBorder="1"/>
    <xf numFmtId="164" fontId="1" fillId="2" borderId="2" xfId="0" applyNumberFormat="1" applyFont="1" applyFill="1" applyBorder="1" applyAlignment="1">
      <alignment horizontal="center" vertical="center" wrapText="1"/>
    </xf>
    <xf numFmtId="0" fontId="3" fillId="0" borderId="12" xfId="0" applyFont="1" applyBorder="1"/>
    <xf numFmtId="164" fontId="1" fillId="2" borderId="4" xfId="0" applyNumberFormat="1" applyFont="1" applyFill="1" applyBorder="1" applyAlignment="1">
      <alignment horizontal="center" vertical="center" wrapText="1"/>
    </xf>
    <xf numFmtId="0" fontId="3" fillId="0" borderId="13" xfId="0" applyFont="1" applyBorder="1"/>
    <xf numFmtId="0" fontId="1" fillId="2" borderId="5" xfId="0" applyFont="1" applyFill="1" applyBorder="1" applyAlignment="1">
      <alignment horizontal="center" vertical="center" wrapText="1"/>
    </xf>
    <xf numFmtId="0" fontId="3" fillId="0" borderId="14" xfId="0" applyFont="1" applyBorder="1"/>
    <xf numFmtId="0" fontId="1" fillId="2" borderId="6" xfId="0" applyFont="1" applyFill="1" applyBorder="1" applyAlignment="1">
      <alignment horizontal="center" vertical="center" wrapText="1"/>
    </xf>
    <xf numFmtId="0" fontId="3" fillId="0" borderId="15" xfId="0" applyFont="1" applyBorder="1"/>
    <xf numFmtId="0" fontId="2" fillId="9" borderId="79" xfId="0" applyFont="1" applyFill="1" applyBorder="1" applyAlignment="1">
      <alignment horizontal="center" vertical="center" wrapText="1"/>
    </xf>
    <xf numFmtId="0" fontId="3" fillId="0" borderId="80" xfId="0" applyFont="1" applyBorder="1"/>
    <xf numFmtId="0" fontId="3" fillId="0" borderId="81" xfId="0" applyFont="1" applyBorder="1"/>
    <xf numFmtId="0" fontId="2" fillId="8" borderId="79" xfId="0" applyFont="1" applyFill="1" applyBorder="1" applyAlignment="1">
      <alignment horizontal="center" vertical="center" wrapText="1"/>
    </xf>
    <xf numFmtId="5" fontId="1" fillId="8" borderId="68" xfId="0" applyNumberFormat="1" applyFont="1" applyFill="1" applyBorder="1" applyAlignment="1">
      <alignment horizontal="center" vertical="center" wrapText="1"/>
    </xf>
    <xf numFmtId="0" fontId="3" fillId="0" borderId="69" xfId="0" applyFont="1" applyBorder="1"/>
    <xf numFmtId="0" fontId="3" fillId="0" borderId="70" xfId="0" applyFont="1" applyBorder="1"/>
    <xf numFmtId="0" fontId="3" fillId="0" borderId="31" xfId="0" applyFont="1" applyBorder="1"/>
    <xf numFmtId="0" fontId="3" fillId="0" borderId="32" xfId="0" applyFont="1" applyBorder="1"/>
    <xf numFmtId="0" fontId="3" fillId="0" borderId="76" xfId="0" applyFont="1" applyBorder="1"/>
    <xf numFmtId="0" fontId="3" fillId="0" borderId="77" xfId="0" applyFont="1" applyBorder="1"/>
    <xf numFmtId="0" fontId="3" fillId="0" borderId="78" xfId="0" applyFont="1" applyBorder="1"/>
    <xf numFmtId="5" fontId="1" fillId="8" borderId="73" xfId="0" applyNumberFormat="1" applyFont="1" applyFill="1" applyBorder="1" applyAlignment="1">
      <alignment horizontal="center" vertical="center" wrapText="1"/>
    </xf>
    <xf numFmtId="0" fontId="3" fillId="0" borderId="74" xfId="0" applyFont="1" applyBorder="1"/>
    <xf numFmtId="0" fontId="3" fillId="0" borderId="75" xfId="0" applyFont="1" applyBorder="1"/>
    <xf numFmtId="0" fontId="15" fillId="6" borderId="45" xfId="0" applyFont="1" applyFill="1" applyBorder="1" applyAlignment="1">
      <alignment horizontal="center" vertical="center" wrapText="1"/>
    </xf>
    <xf numFmtId="0" fontId="3" fillId="0" borderId="47" xfId="0" applyFont="1" applyBorder="1"/>
    <xf numFmtId="0" fontId="15" fillId="6" borderId="41" xfId="0" applyFont="1" applyFill="1" applyBorder="1" applyAlignment="1">
      <alignment horizontal="center" vertical="center" wrapText="1"/>
    </xf>
    <xf numFmtId="0" fontId="3" fillId="0" borderId="42" xfId="0" applyFont="1" applyBorder="1"/>
    <xf numFmtId="0" fontId="3" fillId="0" borderId="43" xfId="0" applyFont="1" applyBorder="1"/>
    <xf numFmtId="0" fontId="2" fillId="0" borderId="31" xfId="0" applyFont="1" applyBorder="1" applyAlignment="1">
      <alignment vertical="center" wrapText="1"/>
    </xf>
    <xf numFmtId="0" fontId="2" fillId="0" borderId="36" xfId="0" applyFont="1" applyBorder="1" applyAlignment="1">
      <alignment vertical="center" wrapText="1"/>
    </xf>
    <xf numFmtId="0" fontId="3" fillId="0" borderId="37" xfId="0" applyFont="1" applyBorder="1"/>
    <xf numFmtId="0" fontId="13" fillId="4" borderId="41" xfId="0" applyFont="1" applyFill="1" applyBorder="1" applyAlignment="1">
      <alignment horizontal="center" vertical="center"/>
    </xf>
    <xf numFmtId="0" fontId="5" fillId="0" borderId="0" xfId="0" applyFont="1" applyAlignment="1">
      <alignment vertical="center" wrapText="1"/>
    </xf>
    <xf numFmtId="0" fontId="8" fillId="0" borderId="27" xfId="0" applyFont="1" applyBorder="1" applyAlignment="1">
      <alignment horizontal="left" vertical="center"/>
    </xf>
    <xf numFmtId="0" fontId="3" fillId="0" borderId="28" xfId="0" applyFont="1" applyBorder="1"/>
    <xf numFmtId="0" fontId="12" fillId="4" borderId="26" xfId="0" applyFont="1" applyFill="1" applyBorder="1" applyAlignment="1">
      <alignment horizontal="center" vertical="center"/>
    </xf>
    <xf numFmtId="0" fontId="3" fillId="0" borderId="34" xfId="0" applyFont="1" applyBorder="1"/>
    <xf numFmtId="164" fontId="7" fillId="8" borderId="79" xfId="0" applyNumberFormat="1" applyFont="1" applyFill="1" applyBorder="1" applyAlignment="1">
      <alignment horizontal="right" vertical="center" wrapText="1"/>
    </xf>
    <xf numFmtId="164" fontId="7" fillId="8" borderId="113" xfId="0" applyNumberFormat="1" applyFont="1" applyFill="1" applyBorder="1" applyAlignment="1">
      <alignment horizontal="right" vertical="center" wrapText="1"/>
    </xf>
    <xf numFmtId="0" fontId="3" fillId="0" borderId="114" xfId="0" applyFont="1" applyBorder="1"/>
    <xf numFmtId="0" fontId="3" fillId="0" borderId="115" xfId="0" applyFont="1" applyBorder="1"/>
    <xf numFmtId="164" fontId="7" fillId="8" borderId="102" xfId="0" applyNumberFormat="1" applyFont="1" applyFill="1" applyBorder="1" applyAlignment="1">
      <alignment horizontal="right" vertical="center" wrapText="1"/>
    </xf>
    <xf numFmtId="0" fontId="3" fillId="0" borderId="103" xfId="0" applyFont="1" applyBorder="1"/>
    <xf numFmtId="165" fontId="7" fillId="8" borderId="102" xfId="0" applyNumberFormat="1" applyFont="1" applyFill="1" applyBorder="1" applyAlignment="1">
      <alignment horizontal="right" vertical="center" wrapText="1"/>
    </xf>
    <xf numFmtId="165" fontId="7" fillId="8" borderId="105" xfId="0" applyNumberFormat="1" applyFont="1" applyFill="1" applyBorder="1" applyAlignment="1">
      <alignment horizontal="right" vertical="center" wrapText="1"/>
    </xf>
    <xf numFmtId="0" fontId="3" fillId="0" borderId="106" xfId="0" applyFont="1" applyBorder="1"/>
    <xf numFmtId="0" fontId="3" fillId="0" borderId="107" xfId="0" applyFont="1" applyBorder="1"/>
    <xf numFmtId="165" fontId="7" fillId="8" borderId="79" xfId="0" applyNumberFormat="1" applyFont="1" applyFill="1" applyBorder="1" applyAlignment="1">
      <alignment horizontal="right" vertical="center" wrapText="1"/>
    </xf>
    <xf numFmtId="164" fontId="19" fillId="8" borderId="99" xfId="0" applyNumberFormat="1" applyFont="1" applyFill="1" applyBorder="1" applyAlignment="1">
      <alignment horizontal="right" vertical="center" wrapText="1"/>
    </xf>
    <xf numFmtId="0" fontId="3" fillId="0" borderId="100" xfId="0" applyFont="1" applyBorder="1"/>
    <xf numFmtId="0" fontId="3" fillId="0" borderId="101" xfId="0" applyFont="1" applyBorder="1"/>
    <xf numFmtId="164" fontId="19" fillId="8" borderId="102" xfId="0" applyNumberFormat="1" applyFont="1" applyFill="1" applyBorder="1" applyAlignment="1">
      <alignment horizontal="right" vertical="center" wrapText="1"/>
    </xf>
    <xf numFmtId="164" fontId="19" fillId="9" borderId="102" xfId="0" applyNumberFormat="1" applyFont="1" applyFill="1" applyBorder="1" applyAlignment="1">
      <alignment horizontal="right" vertical="center" wrapText="1"/>
    </xf>
    <xf numFmtId="164" fontId="7" fillId="9" borderId="102" xfId="0" applyNumberFormat="1" applyFont="1" applyFill="1" applyBorder="1" applyAlignment="1">
      <alignment horizontal="right" vertical="center" wrapText="1"/>
    </xf>
    <xf numFmtId="164" fontId="7" fillId="9" borderId="8" xfId="0" applyNumberFormat="1" applyFont="1" applyFill="1" applyBorder="1" applyAlignment="1">
      <alignment horizontal="right" vertical="center" wrapText="1"/>
    </xf>
    <xf numFmtId="165" fontId="7" fillId="0" borderId="111" xfId="0" applyNumberFormat="1" applyFont="1" applyBorder="1" applyAlignment="1">
      <alignment horizontal="center" vertical="center" wrapText="1"/>
    </xf>
    <xf numFmtId="0" fontId="3" fillId="0" borderId="109" xfId="0" applyFont="1" applyBorder="1"/>
    <xf numFmtId="0" fontId="3" fillId="0" borderId="112" xfId="0" applyFont="1" applyBorder="1"/>
    <xf numFmtId="0" fontId="3" fillId="0" borderId="44" xfId="0" applyFont="1" applyBorder="1"/>
    <xf numFmtId="0" fontId="3" fillId="0" borderId="97" xfId="0" applyFont="1" applyBorder="1"/>
    <xf numFmtId="0" fontId="3" fillId="0" borderId="116" xfId="0" applyFont="1" applyBorder="1"/>
    <xf numFmtId="0" fontId="3" fillId="0" borderId="95" xfId="0" applyFont="1" applyBorder="1"/>
    <xf numFmtId="0" fontId="3" fillId="0" borderId="117" xfId="0" applyFont="1" applyBorder="1"/>
    <xf numFmtId="165" fontId="7" fillId="9" borderId="8" xfId="0" applyNumberFormat="1" applyFont="1" applyFill="1" applyBorder="1" applyAlignment="1">
      <alignment horizontal="right" vertical="center" wrapText="1"/>
    </xf>
    <xf numFmtId="165" fontId="7" fillId="9" borderId="102" xfId="0" applyNumberFormat="1" applyFont="1" applyFill="1" applyBorder="1" applyAlignment="1">
      <alignment horizontal="right" vertical="center" wrapText="1"/>
    </xf>
    <xf numFmtId="165" fontId="7" fillId="0" borderId="108" xfId="0" applyNumberFormat="1" applyFont="1" applyBorder="1" applyAlignment="1">
      <alignment horizontal="center" vertical="center" wrapText="1"/>
    </xf>
    <xf numFmtId="0" fontId="3" fillId="0" borderId="110" xfId="0" applyFont="1" applyBorder="1"/>
    <xf numFmtId="0" fontId="3" fillId="0" borderId="36" xfId="0" applyFont="1" applyBorder="1"/>
    <xf numFmtId="0" fontId="3" fillId="0" borderId="38" xfId="0" applyFont="1" applyBorder="1"/>
    <xf numFmtId="9" fontId="2" fillId="0" borderId="8" xfId="0" applyNumberFormat="1" applyFont="1" applyBorder="1" applyAlignment="1">
      <alignment horizontal="center" vertical="center"/>
    </xf>
    <xf numFmtId="0" fontId="2" fillId="0" borderId="37" xfId="0" applyFont="1" applyBorder="1" applyAlignment="1">
      <alignment wrapText="1"/>
    </xf>
    <xf numFmtId="0" fontId="8" fillId="0" borderId="86" xfId="0" applyFont="1" applyBorder="1" applyAlignment="1">
      <alignment horizontal="center" vertical="center"/>
    </xf>
    <xf numFmtId="0" fontId="8" fillId="0" borderId="69" xfId="0" applyFont="1" applyBorder="1" applyAlignment="1">
      <alignment horizontal="center" vertical="center"/>
    </xf>
    <xf numFmtId="0" fontId="8" fillId="0" borderId="4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790575</xdr:colOff>
      <xdr:row>11</xdr:row>
      <xdr:rowOff>76200</xdr:rowOff>
    </xdr:from>
    <xdr:ext cx="3686175" cy="11715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552450</xdr:colOff>
      <xdr:row>0</xdr:row>
      <xdr:rowOff>123825</xdr:rowOff>
    </xdr:from>
    <xdr:ext cx="4067175" cy="12763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P1000"/>
  <sheetViews>
    <sheetView showGridLines="0" topLeftCell="B1" workbookViewId="0"/>
  </sheetViews>
  <sheetFormatPr baseColWidth="10" defaultColWidth="14.5" defaultRowHeight="15" customHeight="1" x14ac:dyDescent="0.2"/>
  <cols>
    <col min="1" max="1" width="24.5" hidden="1" customWidth="1"/>
    <col min="2" max="4" width="24.5" customWidth="1"/>
    <col min="5" max="5" width="18.83203125" customWidth="1"/>
    <col min="6" max="8" width="24.5" customWidth="1"/>
    <col min="9" max="9" width="18.83203125" customWidth="1"/>
    <col min="10" max="10" width="12.5" customWidth="1"/>
    <col min="11" max="11" width="1.83203125" customWidth="1"/>
    <col min="12" max="14" width="12.5" customWidth="1"/>
    <col min="15" max="15" width="1.83203125" customWidth="1"/>
    <col min="16" max="18" width="12.5" customWidth="1"/>
    <col min="19" max="19" width="1.83203125" customWidth="1"/>
    <col min="20" max="22" width="12.5" customWidth="1"/>
    <col min="23" max="23" width="3.33203125" customWidth="1"/>
    <col min="24" max="26" width="12.5" customWidth="1"/>
    <col min="27" max="27" width="8.83203125" customWidth="1"/>
    <col min="28" max="28" width="12.6640625" customWidth="1"/>
    <col min="29" max="29" width="8.83203125" customWidth="1"/>
    <col min="30" max="30" width="20.83203125" customWidth="1"/>
    <col min="31" max="31" width="2.6640625" customWidth="1"/>
    <col min="32" max="32" width="20.83203125" customWidth="1"/>
    <col min="33" max="33" width="2.6640625" customWidth="1"/>
    <col min="34" max="34" width="20.83203125" customWidth="1"/>
    <col min="35" max="35" width="8.83203125" customWidth="1"/>
    <col min="36" max="36" width="24" customWidth="1"/>
    <col min="37" max="37" width="8.83203125" customWidth="1"/>
    <col min="38" max="38" width="19.1640625" customWidth="1"/>
    <col min="39" max="41" width="8.83203125" customWidth="1"/>
    <col min="42" max="42" width="11.1640625" customWidth="1"/>
  </cols>
  <sheetData>
    <row r="1" spans="1:42" ht="15" customHeight="1" x14ac:dyDescent="0.2">
      <c r="B1" s="1" t="s">
        <v>0</v>
      </c>
      <c r="C1" s="2"/>
      <c r="D1" s="2"/>
      <c r="E1" s="2"/>
      <c r="F1" s="2"/>
      <c r="G1" s="3"/>
      <c r="H1" s="3"/>
      <c r="I1" s="4"/>
      <c r="J1" s="5"/>
      <c r="K1" s="4"/>
      <c r="L1" s="5"/>
      <c r="M1" s="5"/>
      <c r="N1" s="5"/>
      <c r="O1" s="4"/>
      <c r="P1" s="5"/>
      <c r="Q1" s="5"/>
      <c r="R1" s="5"/>
      <c r="S1" s="4"/>
      <c r="T1" s="5"/>
      <c r="U1" s="5"/>
    </row>
    <row r="2" spans="1:42" ht="15" customHeight="1" x14ac:dyDescent="0.2">
      <c r="B2" s="1" t="s">
        <v>1</v>
      </c>
      <c r="I2" s="4"/>
      <c r="J2" s="5"/>
      <c r="K2" s="4"/>
      <c r="L2" s="5"/>
      <c r="M2" s="5"/>
      <c r="N2" s="5"/>
      <c r="O2" s="4"/>
      <c r="P2" s="5"/>
      <c r="Q2" s="5"/>
      <c r="R2" s="5"/>
      <c r="S2" s="4"/>
      <c r="T2" s="5"/>
      <c r="U2" s="5"/>
    </row>
    <row r="3" spans="1:42" x14ac:dyDescent="0.2">
      <c r="B3" s="1" t="s">
        <v>2</v>
      </c>
      <c r="I3" s="4"/>
      <c r="J3" s="5"/>
      <c r="K3" s="4"/>
      <c r="L3" s="5"/>
      <c r="M3" s="5"/>
      <c r="N3" s="5"/>
      <c r="O3" s="4"/>
      <c r="P3" s="5"/>
      <c r="Q3" s="5"/>
      <c r="R3" s="5"/>
      <c r="S3" s="4"/>
      <c r="T3" s="5"/>
      <c r="U3" s="5"/>
      <c r="AB3" s="6" t="s">
        <v>3</v>
      </c>
    </row>
    <row r="4" spans="1:42" ht="15" customHeight="1" x14ac:dyDescent="0.2">
      <c r="B4" s="1" t="s">
        <v>4</v>
      </c>
      <c r="C4" s="2"/>
      <c r="D4" s="2"/>
      <c r="E4" s="2"/>
      <c r="F4" s="2"/>
      <c r="G4" s="3"/>
      <c r="H4" s="3"/>
      <c r="I4" s="4"/>
      <c r="J4" s="5"/>
      <c r="K4" s="4"/>
      <c r="L4" s="5"/>
      <c r="M4" s="5"/>
      <c r="N4" s="5"/>
      <c r="O4" s="4"/>
      <c r="P4" s="5"/>
      <c r="Q4" s="5"/>
      <c r="R4" s="5"/>
      <c r="S4" s="4"/>
      <c r="T4" s="5"/>
      <c r="U4" s="5"/>
      <c r="AB4" s="7" t="s">
        <v>5</v>
      </c>
    </row>
    <row r="5" spans="1:42" ht="15" customHeight="1" x14ac:dyDescent="0.2">
      <c r="B5" s="1" t="s">
        <v>6</v>
      </c>
      <c r="C5" s="2"/>
      <c r="D5" s="2"/>
      <c r="E5" s="2"/>
      <c r="F5" s="2"/>
      <c r="G5" s="3"/>
      <c r="H5" s="3"/>
      <c r="I5" s="4"/>
      <c r="J5" s="5"/>
      <c r="K5" s="4"/>
      <c r="L5" s="5"/>
      <c r="M5" s="5"/>
      <c r="N5" s="5"/>
      <c r="O5" s="4"/>
      <c r="P5" s="5"/>
      <c r="Q5" s="5"/>
      <c r="R5" s="5"/>
      <c r="S5" s="4"/>
      <c r="T5" s="5"/>
      <c r="U5" s="5"/>
      <c r="AB5" s="6" t="s">
        <v>7</v>
      </c>
      <c r="AO5" s="171" t="s">
        <v>8</v>
      </c>
      <c r="AP5" s="172"/>
    </row>
    <row r="6" spans="1:42" ht="15" customHeight="1" x14ac:dyDescent="0.2">
      <c r="A6" s="3"/>
      <c r="B6" s="2"/>
      <c r="C6" s="2"/>
      <c r="D6" s="2"/>
      <c r="F6" s="2"/>
      <c r="G6" s="3"/>
      <c r="H6" s="3"/>
      <c r="I6" s="4"/>
      <c r="J6" s="5"/>
      <c r="K6" s="4"/>
      <c r="L6" s="5"/>
      <c r="M6" s="5"/>
      <c r="N6" s="5"/>
      <c r="O6" s="4"/>
      <c r="P6" s="5"/>
      <c r="Q6" s="5"/>
      <c r="R6" s="5"/>
      <c r="S6" s="4"/>
      <c r="T6" s="5"/>
      <c r="U6" s="5"/>
      <c r="AB6" s="6"/>
      <c r="AO6" s="6">
        <v>2026</v>
      </c>
      <c r="AP6" s="8">
        <v>33810</v>
      </c>
    </row>
    <row r="7" spans="1:42" ht="23.25" customHeight="1" x14ac:dyDescent="0.2">
      <c r="A7" s="173" t="s">
        <v>9</v>
      </c>
      <c r="B7" s="175" t="s">
        <v>10</v>
      </c>
      <c r="C7" s="2"/>
      <c r="D7" s="9" t="s">
        <v>11</v>
      </c>
      <c r="F7" s="177" t="s">
        <v>12</v>
      </c>
      <c r="G7" s="179" t="s">
        <v>13</v>
      </c>
      <c r="H7" s="181" t="s">
        <v>14</v>
      </c>
      <c r="I7" s="4"/>
      <c r="J7" s="10" t="s">
        <v>15</v>
      </c>
      <c r="K7" s="4"/>
      <c r="L7" s="168" t="s">
        <v>16</v>
      </c>
      <c r="M7" s="169"/>
      <c r="N7" s="170"/>
      <c r="O7" s="4"/>
      <c r="P7" s="168" t="s">
        <v>17</v>
      </c>
      <c r="Q7" s="169"/>
      <c r="R7" s="170"/>
      <c r="S7" s="4"/>
      <c r="T7" s="168" t="s">
        <v>18</v>
      </c>
      <c r="U7" s="169"/>
      <c r="V7" s="170"/>
      <c r="W7" s="11"/>
      <c r="X7" s="168" t="s">
        <v>19</v>
      </c>
      <c r="Y7" s="169"/>
      <c r="Z7" s="170"/>
      <c r="AA7" s="6"/>
      <c r="AB7" s="6" t="s">
        <v>20</v>
      </c>
      <c r="AC7" s="6"/>
      <c r="AD7" s="10" t="s">
        <v>21</v>
      </c>
      <c r="AE7" s="6"/>
      <c r="AF7" s="10" t="s">
        <v>22</v>
      </c>
      <c r="AG7" s="6"/>
      <c r="AH7" s="10" t="s">
        <v>23</v>
      </c>
      <c r="AI7" s="6"/>
      <c r="AJ7" s="10" t="s">
        <v>24</v>
      </c>
      <c r="AK7" s="6"/>
      <c r="AL7" s="10" t="s">
        <v>25</v>
      </c>
      <c r="AM7" s="6"/>
      <c r="AN7" s="6"/>
      <c r="AO7" s="6"/>
      <c r="AP7" s="8">
        <f>AP6/2</f>
        <v>16905</v>
      </c>
    </row>
    <row r="8" spans="1:42" ht="15" customHeight="1" x14ac:dyDescent="0.2">
      <c r="A8" s="174"/>
      <c r="B8" s="176"/>
      <c r="C8" s="2"/>
      <c r="D8" s="12" t="s">
        <v>3</v>
      </c>
      <c r="F8" s="178"/>
      <c r="G8" s="180"/>
      <c r="H8" s="182"/>
      <c r="I8" s="4"/>
      <c r="J8" s="13" t="s">
        <v>26</v>
      </c>
      <c r="K8" s="4"/>
      <c r="L8" s="14" t="s">
        <v>26</v>
      </c>
      <c r="M8" s="14" t="s">
        <v>27</v>
      </c>
      <c r="N8" s="13" t="s">
        <v>28</v>
      </c>
      <c r="O8" s="4"/>
      <c r="P8" s="15" t="s">
        <v>26</v>
      </c>
      <c r="Q8" s="15" t="s">
        <v>27</v>
      </c>
      <c r="R8" s="10" t="s">
        <v>28</v>
      </c>
      <c r="S8" s="4"/>
      <c r="T8" s="15" t="s">
        <v>26</v>
      </c>
      <c r="U8" s="10" t="s">
        <v>27</v>
      </c>
      <c r="V8" s="16" t="s">
        <v>28</v>
      </c>
      <c r="W8" s="17"/>
      <c r="X8" s="15" t="s">
        <v>26</v>
      </c>
      <c r="Y8" s="10" t="s">
        <v>27</v>
      </c>
      <c r="Z8" s="16" t="s">
        <v>28</v>
      </c>
      <c r="AA8" s="6"/>
      <c r="AB8" s="6" t="s">
        <v>29</v>
      </c>
      <c r="AC8" s="6"/>
      <c r="AD8" s="13"/>
      <c r="AE8" s="6"/>
      <c r="AF8" s="13"/>
      <c r="AG8" s="6"/>
      <c r="AH8" s="13"/>
      <c r="AI8" s="6"/>
      <c r="AJ8" s="13"/>
      <c r="AK8" s="6"/>
      <c r="AL8" s="13"/>
      <c r="AM8" s="6"/>
      <c r="AN8" s="6"/>
      <c r="AO8" s="171"/>
      <c r="AP8" s="172"/>
    </row>
    <row r="9" spans="1:42" ht="12" customHeight="1" x14ac:dyDescent="0.2">
      <c r="A9" s="18"/>
      <c r="B9" s="19">
        <v>120000</v>
      </c>
      <c r="C9" s="20"/>
      <c r="D9" s="20"/>
      <c r="E9" s="20"/>
      <c r="F9" s="21" t="s">
        <v>29</v>
      </c>
      <c r="G9" s="22" t="str">
        <f>IF(B9&lt;&gt;"",$D$8,)</f>
        <v>Family</v>
      </c>
      <c r="H9" s="23" t="str">
        <f>IF(B9&lt;&gt;"",$D$8,)</f>
        <v>Family</v>
      </c>
      <c r="I9" s="4"/>
      <c r="J9" s="24">
        <f>IF('Health Benefits Cost'!B13&lt;&gt;"",25000,"-")</f>
        <v>25000</v>
      </c>
      <c r="K9" s="4"/>
      <c r="L9" s="25">
        <f>IF('Health Benefits Cost'!B13&lt;&gt;"",(ROUNDUP(MIN('Health Benefits Cost'!B13,250000),-3)),"-")</f>
        <v>50000</v>
      </c>
      <c r="M9" s="25">
        <f>IF('Health Benefits Cost'!B13&lt;&gt;"",(ROUNDUP(MIN(('Health Benefits Cost'!B13/52)*66.67%,900),0)),"-")</f>
        <v>642</v>
      </c>
      <c r="N9" s="26">
        <f>IF('Health Benefits Cost'!B13&lt;&gt;"",(ROUNDUP(MIN((66.7%*4500)+(50%*MAX(('Health Benefits Cost'!B13/12)-4500,0)),5000),0)),"-")</f>
        <v>3002</v>
      </c>
      <c r="O9" s="4"/>
      <c r="P9" s="25">
        <f>IF('Health Benefits Cost'!B13&lt;&gt;"",(ROUNDUP(MIN('Health Benefits Cost'!B13*2,250000),-3)),"-")</f>
        <v>100000</v>
      </c>
      <c r="Q9" s="25">
        <f>IF('Health Benefits Cost'!B13&lt;&gt;"",(ROUNDUP(MIN(('Health Benefits Cost'!B13/52)*70%,1155),0)),"-")</f>
        <v>674</v>
      </c>
      <c r="R9" s="24">
        <f>IF('Health Benefits Cost'!B13&lt;&gt;"",(ROUNDUP(MIN(('Health Benefits Cost'!B13/12)*70%,5000),0)),"-")</f>
        <v>2917</v>
      </c>
      <c r="S9" s="4"/>
      <c r="T9" s="25">
        <f>IF('Health Benefits Cost'!B13&lt;&gt;"",(ROUNDUP(MIN('Health Benefits Cost'!B13*3,250000),-3)),"-")</f>
        <v>150000</v>
      </c>
      <c r="U9" s="25">
        <f>IF('Health Benefits Cost'!B13&lt;&gt;"",(ROUNDUP(MIN(('Health Benefits Cost'!B13/52)*75%,1155),0)),"-")</f>
        <v>722</v>
      </c>
      <c r="V9" s="24">
        <f>IF('Health Benefits Cost'!B13&lt;&gt;"",(ROUNDUP(MIN(('Health Benefits Cost'!B13/12)*75%,5000),0)),"-")</f>
        <v>3125</v>
      </c>
      <c r="W9" s="17"/>
      <c r="X9" s="25">
        <f>IF('Health Benefits Cost'!B13&lt;&gt;"",(ROUNDUP(MIN('Health Benefits Cost'!B13*3,250000),-3)),"-")</f>
        <v>150000</v>
      </c>
      <c r="Y9" s="25">
        <f>IF('Health Benefits Cost'!B13&lt;&gt;"",(ROUNDUP(MIN(('Health Benefits Cost'!B13/52)*75%,1155),0)),"-")</f>
        <v>722</v>
      </c>
      <c r="Z9" s="24">
        <f>IF('Health Benefits Cost'!B13&lt;&gt;"",(ROUNDUP(MIN(('Health Benefits Cost'!B13/12)*75%,5000),0)),"-")</f>
        <v>3125</v>
      </c>
      <c r="AA9" s="6"/>
      <c r="AC9" s="6"/>
      <c r="AD9" s="24">
        <f>IF('Health Benefits Cost'!B13&lt;&gt;"",MIN('Health Benefits Cost'!B13*3%,$AP$7),"-")</f>
        <v>1500</v>
      </c>
      <c r="AE9" s="6"/>
      <c r="AF9" s="24">
        <f>IF('Health Benefits Cost'!B13&lt;&gt;"",MIN('Health Benefits Cost'!B13*4%,$AP$7),"-")</f>
        <v>2000</v>
      </c>
      <c r="AG9" s="6"/>
      <c r="AH9" s="24">
        <f>IF('Health Benefits Cost'!B13&lt;&gt;"",MIN('Health Benefits Cost'!B13*5%,$AP$7),"-")</f>
        <v>2500</v>
      </c>
      <c r="AI9" s="6"/>
      <c r="AJ9" s="24">
        <f>IF('Health Benefits Cost'!B13&lt;&gt;"",MIN('Health Benefits Cost'!B13*6%,$AP$7),"-")</f>
        <v>3000</v>
      </c>
      <c r="AK9" s="6"/>
      <c r="AL9" s="24">
        <f>IF('Health Benefits Cost'!B13&lt;&gt;"",MIN('Health Benefits Cost'!B13*7%,$AP$7),"-")</f>
        <v>3500.0000000000005</v>
      </c>
      <c r="AM9" s="6"/>
      <c r="AN9" s="6"/>
      <c r="AO9" s="6"/>
      <c r="AP9" s="8"/>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lPluAFCFXcJyhgjTSogQjOqJcnIGW9lgGfEeeDwk3CVp4pDacddlodGEHo3IA51mxcwgTKt9GYtcVbKUx+VFRw==" saltValue="eAJMgTDA5s5Ea4bSmdtvlQ==" spinCount="100000" sheet="1" objects="1" scenarios="1"/>
  <mergeCells count="11">
    <mergeCell ref="P7:R7"/>
    <mergeCell ref="T7:V7"/>
    <mergeCell ref="AO5:AP5"/>
    <mergeCell ref="AO8:AP8"/>
    <mergeCell ref="A7:A8"/>
    <mergeCell ref="B7:B8"/>
    <mergeCell ref="F7:F8"/>
    <mergeCell ref="G7:G8"/>
    <mergeCell ref="H7:H8"/>
    <mergeCell ref="L7:N7"/>
    <mergeCell ref="X7:Z7"/>
  </mergeCells>
  <dataValidations count="4">
    <dataValidation type="list" allowBlank="1" showErrorMessage="1" sqref="D8" xr:uid="{00000000-0002-0000-0000-000000000000}">
      <formula1>$AB$3:$AB$4</formula1>
    </dataValidation>
    <dataValidation type="list" allowBlank="1" showErrorMessage="1" sqref="G9:H9" xr:uid="{00000000-0002-0000-0000-000001000000}">
      <formula1>$AB$3:$AB$5</formula1>
    </dataValidation>
    <dataValidation type="list" allowBlank="1" showErrorMessage="1" sqref="F9" xr:uid="{00000000-0002-0000-0000-000002000000}">
      <formula1>$AB$7:$AB$8</formula1>
    </dataValidation>
    <dataValidation type="decimal" allowBlank="1" showDropDown="1" showInputMessage="1" showErrorMessage="1" prompt="Enter a number between 0 and 99999999" sqref="B9" xr:uid="{00000000-0002-0000-0000-000003000000}">
      <formula1>0</formula1>
      <formula2>99999999</formula2>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A47"/>
  <sheetViews>
    <sheetView showGridLines="0" tabSelected="1" workbookViewId="0">
      <pane xSplit="3" topLeftCell="D1" activePane="topRight" state="frozen"/>
      <selection pane="topRight" activeCell="F2" sqref="F2"/>
    </sheetView>
  </sheetViews>
  <sheetFormatPr baseColWidth="10" defaultColWidth="14.5" defaultRowHeight="15" customHeight="1" x14ac:dyDescent="0.2"/>
  <cols>
    <col min="1" max="1" width="5.5" customWidth="1"/>
    <col min="2" max="2" width="50.5" customWidth="1"/>
    <col min="3" max="3" width="3.1640625" customWidth="1"/>
    <col min="4" max="4" width="11.83203125" customWidth="1"/>
    <col min="5" max="5" width="12.5" customWidth="1"/>
    <col min="6" max="6" width="14.5" customWidth="1"/>
    <col min="7" max="7" width="2.5" customWidth="1"/>
    <col min="8" max="8" width="14.5" customWidth="1"/>
    <col min="9" max="9" width="18.83203125" customWidth="1"/>
    <col min="10" max="10" width="14.5" customWidth="1"/>
    <col min="11" max="11" width="4.5" customWidth="1"/>
    <col min="12" max="12" width="14.5" customWidth="1"/>
    <col min="13" max="13" width="13.1640625" customWidth="1"/>
    <col min="14" max="14" width="31.1640625" customWidth="1"/>
    <col min="15" max="15" width="2.5" customWidth="1"/>
    <col min="16" max="16" width="25.6640625" customWidth="1"/>
    <col min="17" max="17" width="18.83203125" customWidth="1"/>
    <col min="18" max="18" width="25.6640625" customWidth="1"/>
    <col min="19" max="19" width="5" customWidth="1"/>
    <col min="21" max="21" width="13.1640625" customWidth="1"/>
    <col min="22" max="22" width="16" customWidth="1"/>
    <col min="23" max="23" width="2.5" customWidth="1"/>
    <col min="24" max="24" width="18.5" customWidth="1"/>
    <col min="25" max="25" width="11" customWidth="1"/>
    <col min="26" max="26" width="20.83203125" customWidth="1"/>
    <col min="27" max="27" width="9.1640625" customWidth="1"/>
  </cols>
  <sheetData>
    <row r="1" spans="1:27" ht="15" customHeight="1" x14ac:dyDescent="0.2">
      <c r="E1" s="207" t="s">
        <v>30</v>
      </c>
      <c r="F1" s="172"/>
      <c r="G1" s="6"/>
      <c r="H1" s="6"/>
      <c r="I1" s="6"/>
      <c r="J1" s="6"/>
      <c r="K1" s="6"/>
      <c r="L1" s="6"/>
      <c r="M1" s="6"/>
      <c r="N1" s="6"/>
      <c r="O1" s="27"/>
      <c r="P1" s="27"/>
      <c r="Q1" s="27"/>
      <c r="R1" s="27"/>
      <c r="S1" s="27"/>
      <c r="T1" s="27"/>
      <c r="U1" s="27"/>
      <c r="V1" s="27"/>
      <c r="W1" s="28"/>
      <c r="X1" s="28"/>
      <c r="Y1" s="28"/>
      <c r="Z1" s="28"/>
      <c r="AA1" s="28"/>
    </row>
    <row r="2" spans="1:27" ht="35.25" customHeight="1" x14ac:dyDescent="0.2">
      <c r="B2" s="246" t="s">
        <v>31</v>
      </c>
      <c r="C2" s="27"/>
      <c r="D2" s="27"/>
      <c r="E2" s="27"/>
      <c r="F2" s="27"/>
      <c r="G2" s="27"/>
      <c r="H2" s="27"/>
      <c r="I2" s="27"/>
      <c r="J2" s="27"/>
      <c r="K2" s="27"/>
      <c r="L2" s="27"/>
      <c r="M2" s="27"/>
      <c r="N2" s="27"/>
      <c r="O2" s="27"/>
      <c r="P2" s="27"/>
      <c r="Q2" s="27"/>
      <c r="R2" s="27"/>
      <c r="S2" s="27"/>
      <c r="T2" s="27"/>
      <c r="U2" s="27"/>
      <c r="V2" s="27"/>
      <c r="W2" s="28"/>
      <c r="X2" s="28"/>
      <c r="Y2" s="28"/>
      <c r="Z2" s="28"/>
      <c r="AA2" s="28"/>
    </row>
    <row r="3" spans="1:27" ht="20.25" customHeight="1" thickBot="1" x14ac:dyDescent="0.25">
      <c r="A3" s="27"/>
      <c r="B3" s="247"/>
      <c r="C3" s="11"/>
      <c r="D3" s="11"/>
      <c r="E3" s="27"/>
      <c r="F3" s="27"/>
      <c r="G3" s="27"/>
      <c r="H3" s="27"/>
      <c r="I3" s="27"/>
      <c r="J3" s="27"/>
      <c r="K3" s="27"/>
      <c r="L3" s="27"/>
      <c r="M3" s="27"/>
      <c r="N3" s="27"/>
      <c r="O3" s="27"/>
      <c r="P3" s="27"/>
      <c r="Q3" s="27"/>
      <c r="R3" s="27"/>
      <c r="S3" s="27"/>
      <c r="T3" s="27"/>
      <c r="U3" s="27"/>
      <c r="V3" s="27"/>
      <c r="W3" s="28"/>
      <c r="X3" s="28"/>
      <c r="Y3" s="28"/>
      <c r="Z3" s="28"/>
      <c r="AA3" s="28"/>
    </row>
    <row r="4" spans="1:27" ht="22.5" customHeight="1" thickTop="1" x14ac:dyDescent="0.2">
      <c r="A4" s="27"/>
      <c r="B4" s="247"/>
      <c r="E4" s="208" t="s">
        <v>32</v>
      </c>
      <c r="F4" s="209"/>
      <c r="G4" s="209"/>
      <c r="H4" s="209"/>
      <c r="I4" s="209"/>
      <c r="J4" s="209"/>
      <c r="K4" s="209"/>
      <c r="L4" s="209"/>
      <c r="M4" s="209"/>
      <c r="N4" s="209"/>
      <c r="O4" s="209"/>
      <c r="P4" s="209"/>
      <c r="Q4" s="209"/>
      <c r="R4" s="209"/>
      <c r="S4" s="29"/>
      <c r="T4" s="27"/>
      <c r="U4" s="27"/>
      <c r="V4" s="27"/>
      <c r="W4" s="28"/>
      <c r="X4" s="28"/>
      <c r="Y4" s="28"/>
      <c r="Z4" s="28"/>
      <c r="AA4" s="28"/>
    </row>
    <row r="5" spans="1:27" ht="9.75" customHeight="1" thickBot="1" x14ac:dyDescent="0.25">
      <c r="A5" s="28"/>
      <c r="B5" s="247"/>
      <c r="C5" s="30"/>
      <c r="E5" s="190"/>
      <c r="F5" s="172"/>
      <c r="G5" s="172"/>
      <c r="H5" s="172"/>
      <c r="I5" s="172"/>
      <c r="J5" s="172"/>
      <c r="K5" s="172"/>
      <c r="L5" s="172"/>
      <c r="M5" s="172"/>
      <c r="N5" s="172"/>
      <c r="O5" s="172"/>
      <c r="P5" s="172"/>
      <c r="Q5" s="172"/>
      <c r="R5" s="172"/>
      <c r="S5" s="31"/>
      <c r="T5" s="27"/>
      <c r="U5" s="27"/>
      <c r="V5" s="27"/>
      <c r="W5" s="28"/>
      <c r="X5" s="28"/>
      <c r="Y5" s="28"/>
      <c r="Z5" s="28"/>
      <c r="AA5" s="28"/>
    </row>
    <row r="6" spans="1:27" ht="29.25" customHeight="1" thickBot="1" x14ac:dyDescent="0.25">
      <c r="A6" s="28"/>
      <c r="B6" s="248"/>
      <c r="C6" s="30"/>
      <c r="E6" s="203" t="s">
        <v>33</v>
      </c>
      <c r="F6" s="172"/>
      <c r="G6" s="172"/>
      <c r="H6" s="172"/>
      <c r="I6" s="172"/>
      <c r="J6" s="172"/>
      <c r="K6" s="172"/>
      <c r="L6" s="172"/>
      <c r="M6" s="172"/>
      <c r="N6" s="172"/>
      <c r="O6" s="27"/>
      <c r="P6" s="32" t="s">
        <v>34</v>
      </c>
      <c r="Q6" s="32" t="s">
        <v>35</v>
      </c>
      <c r="R6" s="32" t="s">
        <v>36</v>
      </c>
      <c r="S6" s="33"/>
      <c r="T6" s="27"/>
      <c r="U6" s="27"/>
      <c r="V6" s="27"/>
      <c r="W6" s="28"/>
      <c r="X6" s="28"/>
      <c r="Y6" s="28"/>
      <c r="Z6" s="28"/>
      <c r="AA6" s="28"/>
    </row>
    <row r="7" spans="1:27" ht="98.25" customHeight="1" thickTop="1" thickBot="1" x14ac:dyDescent="0.25">
      <c r="A7" s="28"/>
      <c r="B7" s="34" t="s">
        <v>37</v>
      </c>
      <c r="C7" s="30"/>
      <c r="E7" s="203" t="s">
        <v>38</v>
      </c>
      <c r="F7" s="172"/>
      <c r="G7" s="172"/>
      <c r="H7" s="172"/>
      <c r="I7" s="172"/>
      <c r="J7" s="172"/>
      <c r="K7" s="172"/>
      <c r="L7" s="172"/>
      <c r="M7" s="172"/>
      <c r="N7" s="172"/>
      <c r="O7" s="27"/>
      <c r="P7" s="35" t="s">
        <v>39</v>
      </c>
      <c r="Q7" s="36" t="s">
        <v>40</v>
      </c>
      <c r="R7" s="37">
        <v>0.09</v>
      </c>
      <c r="S7" s="38"/>
      <c r="T7" s="27"/>
      <c r="U7" s="27"/>
      <c r="V7" s="27"/>
      <c r="W7" s="28"/>
      <c r="X7" s="28"/>
      <c r="Y7" s="28"/>
      <c r="Z7" s="28"/>
      <c r="AA7" s="28"/>
    </row>
    <row r="8" spans="1:27" ht="37.5" customHeight="1" x14ac:dyDescent="0.2">
      <c r="A8" s="28"/>
      <c r="B8" s="34" t="s">
        <v>41</v>
      </c>
      <c r="C8" s="30"/>
      <c r="D8" s="2"/>
      <c r="E8" s="203" t="s">
        <v>42</v>
      </c>
      <c r="F8" s="172"/>
      <c r="G8" s="172"/>
      <c r="H8" s="172"/>
      <c r="I8" s="172"/>
      <c r="J8" s="172"/>
      <c r="K8" s="172"/>
      <c r="L8" s="172"/>
      <c r="M8" s="172"/>
      <c r="N8" s="172"/>
      <c r="O8" s="27"/>
      <c r="P8" s="35" t="s">
        <v>39</v>
      </c>
      <c r="Q8" s="36" t="s">
        <v>43</v>
      </c>
      <c r="R8" s="37">
        <v>0.08</v>
      </c>
      <c r="S8" s="38"/>
      <c r="T8" s="27"/>
      <c r="U8" s="27"/>
      <c r="V8" s="27"/>
      <c r="W8" s="28"/>
      <c r="X8" s="28"/>
      <c r="Y8" s="28"/>
      <c r="Z8" s="28"/>
      <c r="AA8" s="28"/>
    </row>
    <row r="9" spans="1:27" ht="34.5" customHeight="1" x14ac:dyDescent="0.2">
      <c r="A9" s="28"/>
      <c r="B9" s="39" t="s">
        <v>6</v>
      </c>
      <c r="C9" s="30"/>
      <c r="D9" s="2"/>
      <c r="E9" s="203" t="s">
        <v>44</v>
      </c>
      <c r="F9" s="172"/>
      <c r="G9" s="172"/>
      <c r="H9" s="172"/>
      <c r="I9" s="172"/>
      <c r="J9" s="172"/>
      <c r="K9" s="172"/>
      <c r="L9" s="172"/>
      <c r="M9" s="172"/>
      <c r="N9" s="172"/>
      <c r="O9" s="27"/>
      <c r="P9" s="35" t="s">
        <v>45</v>
      </c>
      <c r="Q9" s="36" t="s">
        <v>46</v>
      </c>
      <c r="R9" s="37">
        <v>7.0000000000000007E-2</v>
      </c>
      <c r="S9" s="38"/>
      <c r="T9" s="27"/>
      <c r="U9" s="27"/>
      <c r="V9" s="27"/>
      <c r="W9" s="28"/>
      <c r="X9" s="28"/>
      <c r="Y9" s="28"/>
      <c r="Z9" s="28"/>
      <c r="AA9" s="28"/>
    </row>
    <row r="10" spans="1:27" ht="17.25" customHeight="1" x14ac:dyDescent="0.2">
      <c r="A10" s="28"/>
      <c r="B10" s="2"/>
      <c r="C10" s="2"/>
      <c r="E10" s="40"/>
      <c r="F10" s="27"/>
      <c r="G10" s="27"/>
      <c r="H10" s="41"/>
      <c r="I10" s="41"/>
      <c r="J10" s="41"/>
      <c r="K10" s="41"/>
      <c r="L10" s="41"/>
      <c r="M10" s="42"/>
      <c r="N10" s="27"/>
      <c r="O10" s="27"/>
      <c r="P10" s="35" t="s">
        <v>47</v>
      </c>
      <c r="Q10" s="36" t="s">
        <v>48</v>
      </c>
      <c r="R10" s="37">
        <v>0</v>
      </c>
      <c r="S10" s="38"/>
      <c r="T10" s="27"/>
      <c r="U10" s="27"/>
      <c r="V10" s="27"/>
      <c r="W10" s="28"/>
      <c r="X10" s="28"/>
      <c r="Y10" s="28"/>
      <c r="Z10" s="28"/>
      <c r="AA10" s="28"/>
    </row>
    <row r="11" spans="1:27" ht="30.75" customHeight="1" x14ac:dyDescent="0.2">
      <c r="A11" s="28"/>
      <c r="B11" s="210" t="s">
        <v>10</v>
      </c>
      <c r="C11" s="2"/>
      <c r="E11" s="203" t="s">
        <v>49</v>
      </c>
      <c r="F11" s="172"/>
      <c r="G11" s="172"/>
      <c r="H11" s="172"/>
      <c r="I11" s="172"/>
      <c r="J11" s="172"/>
      <c r="K11" s="172"/>
      <c r="L11" s="172"/>
      <c r="M11" s="172"/>
      <c r="N11" s="172"/>
      <c r="O11" s="27"/>
      <c r="P11" s="27"/>
      <c r="Q11" s="27"/>
      <c r="R11" s="27"/>
      <c r="S11" s="43"/>
      <c r="T11" s="27"/>
      <c r="U11" s="27"/>
      <c r="V11" s="27"/>
      <c r="W11" s="28"/>
      <c r="X11" s="28"/>
      <c r="Y11" s="28"/>
      <c r="Z11" s="28"/>
      <c r="AA11" s="28"/>
    </row>
    <row r="12" spans="1:27" ht="17.25" customHeight="1" x14ac:dyDescent="0.2">
      <c r="A12" s="28"/>
      <c r="B12" s="211"/>
      <c r="C12" s="2"/>
      <c r="E12" s="203" t="s">
        <v>50</v>
      </c>
      <c r="F12" s="172"/>
      <c r="G12" s="172"/>
      <c r="H12" s="172"/>
      <c r="I12" s="172"/>
      <c r="J12" s="172"/>
      <c r="K12" s="172"/>
      <c r="L12" s="172"/>
      <c r="M12" s="172"/>
      <c r="N12" s="172"/>
      <c r="O12" s="27"/>
      <c r="P12" s="27"/>
      <c r="Q12" s="27"/>
      <c r="R12" s="27"/>
      <c r="S12" s="43"/>
      <c r="T12" s="27"/>
      <c r="U12" s="27"/>
      <c r="V12" s="27"/>
      <c r="W12" s="28"/>
      <c r="X12" s="28"/>
      <c r="Y12" s="28"/>
      <c r="Z12" s="28"/>
      <c r="AA12" s="28"/>
    </row>
    <row r="13" spans="1:27" ht="17.25" customHeight="1" x14ac:dyDescent="0.2">
      <c r="A13" s="28"/>
      <c r="B13" s="166">
        <v>50000</v>
      </c>
      <c r="C13" s="20"/>
      <c r="E13" s="203" t="s">
        <v>51</v>
      </c>
      <c r="F13" s="172"/>
      <c r="G13" s="172"/>
      <c r="H13" s="172"/>
      <c r="I13" s="172"/>
      <c r="J13" s="172"/>
      <c r="K13" s="172"/>
      <c r="L13" s="172"/>
      <c r="M13" s="172"/>
      <c r="N13" s="172"/>
      <c r="O13" s="27"/>
      <c r="P13" s="27"/>
      <c r="Q13" s="27"/>
      <c r="R13" s="27"/>
      <c r="S13" s="43"/>
      <c r="T13" s="27"/>
      <c r="U13" s="27"/>
      <c r="V13" s="27"/>
      <c r="W13" s="28"/>
      <c r="X13" s="28"/>
      <c r="Y13" s="28"/>
      <c r="Z13" s="28"/>
      <c r="AA13" s="28"/>
    </row>
    <row r="14" spans="1:27" ht="16.5" customHeight="1" x14ac:dyDescent="0.2">
      <c r="A14" s="28"/>
      <c r="B14" s="27"/>
      <c r="C14" s="27"/>
      <c r="D14" s="27"/>
      <c r="E14" s="203" t="s">
        <v>52</v>
      </c>
      <c r="F14" s="172"/>
      <c r="G14" s="172"/>
      <c r="H14" s="172"/>
      <c r="I14" s="172"/>
      <c r="J14" s="172"/>
      <c r="K14" s="172"/>
      <c r="L14" s="172"/>
      <c r="M14" s="172"/>
      <c r="N14" s="172"/>
      <c r="O14" s="27"/>
      <c r="P14" s="27"/>
      <c r="Q14" s="27"/>
      <c r="R14" s="27"/>
      <c r="S14" s="43"/>
      <c r="T14" s="27"/>
      <c r="U14" s="27"/>
      <c r="V14" s="27"/>
      <c r="W14" s="28"/>
      <c r="X14" s="28"/>
      <c r="Y14" s="28"/>
      <c r="Z14" s="28"/>
      <c r="AA14" s="28"/>
    </row>
    <row r="15" spans="1:27" ht="16.5" customHeight="1" x14ac:dyDescent="0.2">
      <c r="A15" s="28"/>
      <c r="B15" s="44" t="s">
        <v>53</v>
      </c>
      <c r="C15" s="27"/>
      <c r="D15" s="27"/>
      <c r="E15" s="203" t="s">
        <v>54</v>
      </c>
      <c r="F15" s="172"/>
      <c r="G15" s="172"/>
      <c r="H15" s="172"/>
      <c r="I15" s="172"/>
      <c r="J15" s="172"/>
      <c r="K15" s="172"/>
      <c r="L15" s="172"/>
      <c r="M15" s="172"/>
      <c r="N15" s="172"/>
      <c r="O15" s="27"/>
      <c r="P15" s="27"/>
      <c r="Q15" s="27"/>
      <c r="R15" s="27"/>
      <c r="S15" s="43"/>
      <c r="T15" s="27"/>
      <c r="U15" s="27"/>
      <c r="V15" s="27"/>
      <c r="W15" s="28"/>
      <c r="X15" s="28"/>
      <c r="Y15" s="28"/>
      <c r="Z15" s="28"/>
      <c r="AA15" s="28"/>
    </row>
    <row r="16" spans="1:27" ht="16.5" customHeight="1" x14ac:dyDescent="0.2">
      <c r="A16" s="28"/>
      <c r="B16" s="167" t="s">
        <v>3</v>
      </c>
      <c r="C16" s="27"/>
      <c r="D16" s="27"/>
      <c r="E16" s="203" t="s">
        <v>55</v>
      </c>
      <c r="F16" s="172"/>
      <c r="G16" s="172"/>
      <c r="H16" s="172"/>
      <c r="I16" s="172"/>
      <c r="J16" s="172"/>
      <c r="K16" s="172"/>
      <c r="L16" s="172"/>
      <c r="M16" s="172"/>
      <c r="N16" s="172"/>
      <c r="O16" s="27"/>
      <c r="P16" s="27"/>
      <c r="Q16" s="27"/>
      <c r="R16" s="27"/>
      <c r="S16" s="43"/>
      <c r="T16" s="27"/>
      <c r="U16" s="27"/>
      <c r="V16" s="27"/>
      <c r="W16" s="28"/>
      <c r="X16" s="28"/>
      <c r="Y16" s="28"/>
      <c r="Z16" s="28"/>
      <c r="AA16" s="28"/>
    </row>
    <row r="17" spans="1:27" ht="16.5" customHeight="1" x14ac:dyDescent="0.2">
      <c r="A17" s="28"/>
      <c r="C17" s="27"/>
      <c r="D17" s="27"/>
      <c r="E17" s="203" t="s">
        <v>56</v>
      </c>
      <c r="F17" s="172"/>
      <c r="G17" s="172"/>
      <c r="H17" s="172"/>
      <c r="I17" s="172"/>
      <c r="J17" s="172"/>
      <c r="K17" s="172"/>
      <c r="L17" s="172"/>
      <c r="M17" s="172"/>
      <c r="N17" s="172"/>
      <c r="O17" s="27"/>
      <c r="P17" s="27"/>
      <c r="Q17" s="27"/>
      <c r="R17" s="27"/>
      <c r="S17" s="43"/>
      <c r="T17" s="27"/>
      <c r="U17" s="27"/>
      <c r="V17" s="27"/>
      <c r="W17" s="28"/>
      <c r="X17" s="28"/>
      <c r="Y17" s="28"/>
      <c r="Z17" s="28"/>
      <c r="AA17" s="28"/>
    </row>
    <row r="18" spans="1:27" ht="16.5" customHeight="1" x14ac:dyDescent="0.2">
      <c r="A18" s="28"/>
      <c r="B18" s="44" t="s">
        <v>57</v>
      </c>
      <c r="C18" s="27"/>
      <c r="D18" s="27"/>
      <c r="E18" s="203" t="s">
        <v>58</v>
      </c>
      <c r="F18" s="172"/>
      <c r="G18" s="172"/>
      <c r="H18" s="172"/>
      <c r="I18" s="172"/>
      <c r="J18" s="172"/>
      <c r="K18" s="172"/>
      <c r="L18" s="172"/>
      <c r="M18" s="172"/>
      <c r="N18" s="172"/>
      <c r="O18" s="27"/>
      <c r="P18" s="27"/>
      <c r="Q18" s="27"/>
      <c r="R18" s="27"/>
      <c r="S18" s="43"/>
      <c r="T18" s="27"/>
      <c r="U18" s="27"/>
      <c r="V18" s="27"/>
      <c r="W18" s="28"/>
      <c r="X18" s="28"/>
      <c r="Y18" s="28"/>
      <c r="Z18" s="28"/>
      <c r="AA18" s="28"/>
    </row>
    <row r="19" spans="1:27" ht="16.5" customHeight="1" x14ac:dyDescent="0.2">
      <c r="A19" s="28"/>
      <c r="B19" s="167" t="s">
        <v>48</v>
      </c>
      <c r="C19" s="27"/>
      <c r="D19" s="27"/>
      <c r="E19" s="204" t="s">
        <v>59</v>
      </c>
      <c r="F19" s="205"/>
      <c r="G19" s="205"/>
      <c r="H19" s="205"/>
      <c r="I19" s="205"/>
      <c r="J19" s="205"/>
      <c r="K19" s="205"/>
      <c r="L19" s="205"/>
      <c r="M19" s="205"/>
      <c r="N19" s="205"/>
      <c r="O19" s="45"/>
      <c r="P19" s="45"/>
      <c r="Q19" s="45"/>
      <c r="R19" s="45"/>
      <c r="S19" s="46"/>
      <c r="T19" s="27"/>
      <c r="U19" s="27"/>
      <c r="V19" s="27"/>
      <c r="W19" s="28"/>
      <c r="X19" s="28"/>
      <c r="Y19" s="28"/>
      <c r="Z19" s="28"/>
      <c r="AA19" s="28"/>
    </row>
    <row r="20" spans="1:27" ht="12.75" customHeight="1" x14ac:dyDescent="0.2">
      <c r="A20" s="28"/>
      <c r="B20" s="27"/>
      <c r="C20" s="27"/>
      <c r="D20" s="27"/>
      <c r="E20" s="27"/>
      <c r="F20" s="27"/>
      <c r="G20" s="27"/>
      <c r="H20" s="27"/>
      <c r="I20" s="27"/>
      <c r="J20" s="27"/>
      <c r="K20" s="27"/>
      <c r="L20" s="27"/>
      <c r="M20" s="27"/>
      <c r="N20" s="27"/>
      <c r="O20" s="27"/>
      <c r="P20" s="27"/>
      <c r="Q20" s="27"/>
      <c r="R20" s="27"/>
      <c r="S20" s="28"/>
      <c r="T20" s="27"/>
      <c r="U20" s="27"/>
      <c r="V20" s="27"/>
      <c r="W20" s="28"/>
      <c r="X20" s="28"/>
      <c r="Y20" s="28"/>
      <c r="Z20" s="28"/>
      <c r="AA20" s="28"/>
    </row>
    <row r="21" spans="1:27" ht="26.25" customHeight="1" x14ac:dyDescent="0.2">
      <c r="A21" s="28"/>
      <c r="B21" s="47"/>
      <c r="C21" s="48"/>
      <c r="D21" s="206" t="s">
        <v>60</v>
      </c>
      <c r="E21" s="201"/>
      <c r="F21" s="201"/>
      <c r="G21" s="201"/>
      <c r="H21" s="201"/>
      <c r="I21" s="201"/>
      <c r="J21" s="201"/>
      <c r="K21" s="201"/>
      <c r="L21" s="201"/>
      <c r="M21" s="201"/>
      <c r="N21" s="201"/>
      <c r="O21" s="201"/>
      <c r="P21" s="201"/>
      <c r="Q21" s="201"/>
      <c r="R21" s="201"/>
      <c r="S21" s="201"/>
      <c r="T21" s="201"/>
      <c r="U21" s="201"/>
      <c r="V21" s="201"/>
      <c r="W21" s="201"/>
      <c r="X21" s="201"/>
      <c r="Y21" s="201"/>
      <c r="Z21" s="202"/>
      <c r="AA21" s="28"/>
    </row>
    <row r="22" spans="1:27" ht="22.5" customHeight="1" x14ac:dyDescent="0.2">
      <c r="A22" s="28"/>
      <c r="B22" s="49"/>
      <c r="C22" s="50"/>
      <c r="D22" s="51"/>
      <c r="E22" s="51"/>
      <c r="F22" s="51"/>
      <c r="G22" s="51"/>
      <c r="H22" s="51"/>
      <c r="I22" s="51"/>
      <c r="J22" s="51"/>
      <c r="K22" s="51"/>
      <c r="L22" s="51"/>
      <c r="M22" s="51"/>
      <c r="N22" s="51"/>
      <c r="O22" s="51"/>
      <c r="P22" s="51"/>
      <c r="Q22" s="51"/>
      <c r="R22" s="51"/>
      <c r="S22" s="28"/>
      <c r="T22" s="51"/>
      <c r="U22" s="51"/>
      <c r="V22" s="51"/>
      <c r="W22" s="28"/>
      <c r="X22" s="28"/>
      <c r="Y22" s="28"/>
      <c r="Z22" s="28"/>
      <c r="AA22" s="28"/>
    </row>
    <row r="23" spans="1:27" ht="35.25" customHeight="1" x14ac:dyDescent="0.2">
      <c r="A23" s="52"/>
      <c r="B23" s="198" t="s">
        <v>61</v>
      </c>
      <c r="C23" s="53"/>
      <c r="D23" s="200" t="s">
        <v>15</v>
      </c>
      <c r="E23" s="201"/>
      <c r="F23" s="202"/>
      <c r="G23" s="54"/>
      <c r="H23" s="200" t="s">
        <v>62</v>
      </c>
      <c r="I23" s="201"/>
      <c r="J23" s="202"/>
      <c r="K23" s="55"/>
      <c r="L23" s="200" t="s">
        <v>16</v>
      </c>
      <c r="M23" s="201"/>
      <c r="N23" s="202"/>
      <c r="O23" s="54"/>
      <c r="P23" s="200" t="s">
        <v>17</v>
      </c>
      <c r="Q23" s="201"/>
      <c r="R23" s="202"/>
      <c r="S23" s="28"/>
      <c r="T23" s="200" t="s">
        <v>18</v>
      </c>
      <c r="U23" s="201"/>
      <c r="V23" s="202"/>
      <c r="W23" s="56"/>
      <c r="X23" s="200" t="s">
        <v>19</v>
      </c>
      <c r="Y23" s="201"/>
      <c r="Z23" s="202"/>
      <c r="AA23" s="52"/>
    </row>
    <row r="24" spans="1:27" ht="60.75" customHeight="1" x14ac:dyDescent="0.2">
      <c r="A24" s="28"/>
      <c r="B24" s="199"/>
      <c r="C24" s="57"/>
      <c r="D24" s="58" t="s">
        <v>63</v>
      </c>
      <c r="E24" s="59" t="s">
        <v>64</v>
      </c>
      <c r="F24" s="60" t="s">
        <v>65</v>
      </c>
      <c r="G24" s="61"/>
      <c r="H24" s="58" t="s">
        <v>63</v>
      </c>
      <c r="I24" s="62" t="s">
        <v>64</v>
      </c>
      <c r="J24" s="63" t="s">
        <v>65</v>
      </c>
      <c r="K24" s="64"/>
      <c r="L24" s="58" t="s">
        <v>63</v>
      </c>
      <c r="M24" s="59" t="s">
        <v>64</v>
      </c>
      <c r="N24" s="60" t="s">
        <v>65</v>
      </c>
      <c r="O24" s="61"/>
      <c r="P24" s="58" t="s">
        <v>63</v>
      </c>
      <c r="Q24" s="58" t="s">
        <v>64</v>
      </c>
      <c r="R24" s="65" t="s">
        <v>65</v>
      </c>
      <c r="S24" s="28"/>
      <c r="T24" s="58" t="s">
        <v>63</v>
      </c>
      <c r="U24" s="58" t="s">
        <v>64</v>
      </c>
      <c r="V24" s="58" t="s">
        <v>65</v>
      </c>
      <c r="W24" s="28"/>
      <c r="X24" s="58" t="s">
        <v>63</v>
      </c>
      <c r="Y24" s="58" t="s">
        <v>64</v>
      </c>
      <c r="Z24" s="58" t="s">
        <v>65</v>
      </c>
      <c r="AA24" s="28"/>
    </row>
    <row r="25" spans="1:27" ht="18" customHeight="1" x14ac:dyDescent="0.2">
      <c r="A25" s="28"/>
      <c r="B25" s="66" t="s">
        <v>66</v>
      </c>
      <c r="C25" s="67"/>
      <c r="D25" s="68">
        <f>SUM('Employee Data (Do not Use)'!$J$9)</f>
        <v>25000</v>
      </c>
      <c r="E25" s="69">
        <v>5.8999999999999997E-2</v>
      </c>
      <c r="F25" s="70">
        <f t="shared" ref="F25:F26" si="0">(D25/1000)*E25</f>
        <v>1.4749999999999999</v>
      </c>
      <c r="G25" s="20"/>
      <c r="H25" s="68">
        <f>SUM('Employee Data (Do not Use)'!$J$9)</f>
        <v>25000</v>
      </c>
      <c r="I25" s="69">
        <v>5.8999999999999997E-2</v>
      </c>
      <c r="J25" s="70">
        <f t="shared" ref="J25:J26" si="1">(H25/1000)*I25</f>
        <v>1.4749999999999999</v>
      </c>
      <c r="K25" s="71"/>
      <c r="L25" s="72">
        <f>SUM('Employee Data (Do not Use)'!$L$9)</f>
        <v>50000</v>
      </c>
      <c r="M25" s="73">
        <v>7.0000000000000007E-2</v>
      </c>
      <c r="N25" s="74">
        <f t="shared" ref="N25:N26" si="2">(L25/1000)*M25</f>
        <v>3.5000000000000004</v>
      </c>
      <c r="O25" s="20"/>
      <c r="P25" s="72">
        <f>SUM('Employee Data (Do not Use)'!$P$9)</f>
        <v>100000</v>
      </c>
      <c r="Q25" s="73">
        <v>7.0000000000000007E-2</v>
      </c>
      <c r="R25" s="74">
        <f t="shared" ref="R25:R26" si="3">(P25/1000)*Q25</f>
        <v>7.0000000000000009</v>
      </c>
      <c r="S25" s="28"/>
      <c r="T25" s="75">
        <f>SUM('Employee Data (Do not Use)'!$T$9)</f>
        <v>150000</v>
      </c>
      <c r="U25" s="76">
        <v>7.0000000000000007E-2</v>
      </c>
      <c r="V25" s="74">
        <f t="shared" ref="V25:V26" si="4">(T25/1000)*U25</f>
        <v>10.500000000000002</v>
      </c>
      <c r="W25" s="28"/>
      <c r="X25" s="72">
        <f>SUM('Employee Data (Do not Use)'!$T$9)</f>
        <v>150000</v>
      </c>
      <c r="Y25" s="76">
        <v>7.0000000000000007E-2</v>
      </c>
      <c r="Z25" s="74">
        <f t="shared" ref="Z25:Z26" si="5">(X25/1000)*Y25</f>
        <v>10.500000000000002</v>
      </c>
      <c r="AA25" s="28"/>
    </row>
    <row r="26" spans="1:27" ht="17.25" customHeight="1" x14ac:dyDescent="0.2">
      <c r="A26" s="28"/>
      <c r="B26" s="77" t="s">
        <v>67</v>
      </c>
      <c r="C26" s="67"/>
      <c r="D26" s="78">
        <f>SUM('Employee Data (Do not Use)'!$J$9)</f>
        <v>25000</v>
      </c>
      <c r="E26" s="79">
        <v>0.03</v>
      </c>
      <c r="F26" s="80">
        <f t="shared" si="0"/>
        <v>0.75</v>
      </c>
      <c r="G26" s="20"/>
      <c r="H26" s="78">
        <f>SUM('Employee Data (Do not Use)'!$J$9)</f>
        <v>25000</v>
      </c>
      <c r="I26" s="79">
        <v>0.03</v>
      </c>
      <c r="J26" s="80">
        <f t="shared" si="1"/>
        <v>0.75</v>
      </c>
      <c r="K26" s="71"/>
      <c r="L26" s="81">
        <f>SUM('Employee Data (Do not Use)'!$L$9)</f>
        <v>50000</v>
      </c>
      <c r="M26" s="82">
        <v>0.03</v>
      </c>
      <c r="N26" s="83">
        <f t="shared" si="2"/>
        <v>1.5</v>
      </c>
      <c r="O26" s="20"/>
      <c r="P26" s="81">
        <f>SUM('Employee Data (Do not Use)'!$P$9)</f>
        <v>100000</v>
      </c>
      <c r="Q26" s="82">
        <v>0.03</v>
      </c>
      <c r="R26" s="83">
        <f t="shared" si="3"/>
        <v>3</v>
      </c>
      <c r="S26" s="28"/>
      <c r="T26" s="84">
        <f>SUM('Employee Data (Do not Use)'!$T$9)</f>
        <v>150000</v>
      </c>
      <c r="U26" s="85">
        <v>0.03</v>
      </c>
      <c r="V26" s="83">
        <f t="shared" si="4"/>
        <v>4.5</v>
      </c>
      <c r="W26" s="28"/>
      <c r="X26" s="81">
        <f>SUM('Employee Data (Do not Use)'!$T$9)</f>
        <v>150000</v>
      </c>
      <c r="Y26" s="85">
        <v>0.03</v>
      </c>
      <c r="Z26" s="83">
        <f t="shared" si="5"/>
        <v>4.5</v>
      </c>
      <c r="AA26" s="28"/>
    </row>
    <row r="27" spans="1:27" ht="18" customHeight="1" x14ac:dyDescent="0.2">
      <c r="A27" s="28"/>
      <c r="B27" s="86" t="s">
        <v>68</v>
      </c>
      <c r="C27" s="67"/>
      <c r="D27" s="187" t="s">
        <v>69</v>
      </c>
      <c r="E27" s="188"/>
      <c r="F27" s="189"/>
      <c r="G27" s="20"/>
      <c r="H27" s="78">
        <v>1</v>
      </c>
      <c r="I27" s="87">
        <v>0.84</v>
      </c>
      <c r="J27" s="88">
        <f>I27*H27</f>
        <v>0.84</v>
      </c>
      <c r="K27" s="89"/>
      <c r="L27" s="90" t="str">
        <f>IF($B$16="Single","0","1")</f>
        <v>1</v>
      </c>
      <c r="M27" s="82">
        <v>0.84</v>
      </c>
      <c r="N27" s="83">
        <f>L27*M27</f>
        <v>0.84</v>
      </c>
      <c r="O27" s="20"/>
      <c r="P27" s="90" t="str">
        <f>IF($B$16="Single","0","1")</f>
        <v>1</v>
      </c>
      <c r="Q27" s="82">
        <v>1.69</v>
      </c>
      <c r="R27" s="83">
        <f>P27*Q27</f>
        <v>1.69</v>
      </c>
      <c r="S27" s="28"/>
      <c r="T27" s="84" t="str">
        <f>IF($B$16="Single","0","1")</f>
        <v>1</v>
      </c>
      <c r="U27" s="85">
        <v>3.38</v>
      </c>
      <c r="V27" s="83">
        <f>T27*U27</f>
        <v>3.38</v>
      </c>
      <c r="W27" s="28"/>
      <c r="X27" s="90" t="str">
        <f>IF($B$16="Single","0","1")</f>
        <v>1</v>
      </c>
      <c r="Y27" s="85">
        <v>3.38</v>
      </c>
      <c r="Z27" s="83">
        <f>X27*Y27</f>
        <v>3.38</v>
      </c>
      <c r="AA27" s="28"/>
    </row>
    <row r="28" spans="1:27" ht="18" customHeight="1" x14ac:dyDescent="0.2">
      <c r="A28" s="28"/>
      <c r="B28" s="86" t="s">
        <v>70</v>
      </c>
      <c r="C28" s="67"/>
      <c r="D28" s="190"/>
      <c r="E28" s="172"/>
      <c r="F28" s="191"/>
      <c r="G28" s="20"/>
      <c r="H28" s="195" t="s">
        <v>69</v>
      </c>
      <c r="I28" s="196"/>
      <c r="J28" s="197"/>
      <c r="K28" s="71"/>
      <c r="L28" s="84">
        <f>SUM('Employee Data (Do not Use)'!$M$9)</f>
        <v>642</v>
      </c>
      <c r="M28" s="91">
        <v>0.21199999999999999</v>
      </c>
      <c r="N28" s="83">
        <f>(L28/10)*M28</f>
        <v>13.6104</v>
      </c>
      <c r="O28" s="20"/>
      <c r="P28" s="84">
        <f>SUM('Employee Data (Do not Use)'!$Q$9)</f>
        <v>674</v>
      </c>
      <c r="Q28" s="91">
        <v>0.21199999999999999</v>
      </c>
      <c r="R28" s="83">
        <f>(P28/10)*Q28</f>
        <v>14.2888</v>
      </c>
      <c r="S28" s="28"/>
      <c r="T28" s="84">
        <f>SUM('Employee Data (Do not Use)'!$U$9)</f>
        <v>722</v>
      </c>
      <c r="U28" s="85">
        <v>0.316</v>
      </c>
      <c r="V28" s="83">
        <f>(T28/10)*U28</f>
        <v>22.815200000000001</v>
      </c>
      <c r="W28" s="28"/>
      <c r="X28" s="84">
        <f>SUM('Employee Data (Do not Use)'!$U$9)</f>
        <v>722</v>
      </c>
      <c r="Y28" s="85">
        <v>0.316</v>
      </c>
      <c r="Z28" s="83">
        <f>(X28/10)*Y28</f>
        <v>22.815200000000001</v>
      </c>
      <c r="AA28" s="28"/>
    </row>
    <row r="29" spans="1:27" ht="18" customHeight="1" x14ac:dyDescent="0.2">
      <c r="A29" s="28"/>
      <c r="B29" s="86" t="s">
        <v>71</v>
      </c>
      <c r="C29" s="67"/>
      <c r="D29" s="192"/>
      <c r="E29" s="193"/>
      <c r="F29" s="194"/>
      <c r="G29" s="20"/>
      <c r="H29" s="78">
        <v>0</v>
      </c>
      <c r="I29" s="87">
        <v>57.3</v>
      </c>
      <c r="J29" s="88">
        <v>57.3</v>
      </c>
      <c r="K29" s="71"/>
      <c r="L29" s="84">
        <f>SUM('Employee Data (Do not Use)'!$N$9)</f>
        <v>3002</v>
      </c>
      <c r="M29" s="82">
        <v>1.1639999999999999</v>
      </c>
      <c r="N29" s="83">
        <f>(L29/100)*M29</f>
        <v>34.943279999999994</v>
      </c>
      <c r="O29" s="20"/>
      <c r="P29" s="84">
        <f>SUM('Employee Data (Do not Use)'!$R$9)</f>
        <v>2917</v>
      </c>
      <c r="Q29" s="82">
        <v>1.2</v>
      </c>
      <c r="R29" s="83">
        <f>(P29/100)*Q29</f>
        <v>35.003999999999998</v>
      </c>
      <c r="S29" s="28"/>
      <c r="T29" s="84">
        <f>SUM('Employee Data (Do not Use)'!$V$9)</f>
        <v>3125</v>
      </c>
      <c r="U29" s="85">
        <v>1.26</v>
      </c>
      <c r="V29" s="83">
        <f>(T29/100)*U29</f>
        <v>39.375</v>
      </c>
      <c r="W29" s="28"/>
      <c r="X29" s="84">
        <f>SUM('Employee Data (Do not Use)'!$V$9)</f>
        <v>3125</v>
      </c>
      <c r="Y29" s="85">
        <v>1.26</v>
      </c>
      <c r="Z29" s="83">
        <f>(X29/100)*Y29</f>
        <v>39.375</v>
      </c>
      <c r="AA29" s="28"/>
    </row>
    <row r="30" spans="1:27" ht="18" customHeight="1" x14ac:dyDescent="0.2">
      <c r="A30" s="28"/>
      <c r="B30" s="92" t="s">
        <v>72</v>
      </c>
      <c r="C30" s="93"/>
      <c r="D30" s="186"/>
      <c r="E30" s="184"/>
      <c r="F30" s="185"/>
      <c r="G30" s="4"/>
      <c r="H30" s="186"/>
      <c r="I30" s="184"/>
      <c r="J30" s="185"/>
      <c r="K30" s="4"/>
      <c r="L30" s="183"/>
      <c r="M30" s="184"/>
      <c r="N30" s="185"/>
      <c r="O30" s="4"/>
      <c r="P30" s="183"/>
      <c r="Q30" s="184"/>
      <c r="R30" s="185"/>
      <c r="S30" s="28"/>
      <c r="T30" s="183"/>
      <c r="U30" s="184"/>
      <c r="V30" s="185"/>
      <c r="W30" s="28"/>
      <c r="X30" s="183"/>
      <c r="Y30" s="184"/>
      <c r="Z30" s="185"/>
      <c r="AA30" s="28"/>
    </row>
    <row r="31" spans="1:27" ht="18" customHeight="1" x14ac:dyDescent="0.2">
      <c r="A31" s="28"/>
      <c r="B31" s="94" t="s">
        <v>5</v>
      </c>
      <c r="C31" s="95"/>
      <c r="D31" s="96">
        <f>IF($B$16="Single",1,0)</f>
        <v>0</v>
      </c>
      <c r="E31" s="97">
        <v>110.97</v>
      </c>
      <c r="F31" s="98">
        <f t="shared" ref="F31:F32" si="6">D31*E31</f>
        <v>0</v>
      </c>
      <c r="G31" s="99"/>
      <c r="H31" s="96">
        <f>IF($B$16="Single",1,0)</f>
        <v>0</v>
      </c>
      <c r="I31" s="97">
        <v>119.12</v>
      </c>
      <c r="J31" s="98">
        <f t="shared" ref="J31:J32" si="7">H31*I31</f>
        <v>0</v>
      </c>
      <c r="K31" s="100"/>
      <c r="L31" s="101">
        <f>IF($B$16="Single",1,0)</f>
        <v>0</v>
      </c>
      <c r="M31" s="82">
        <v>154.03</v>
      </c>
      <c r="N31" s="83">
        <f t="shared" ref="N31:N32" si="8">L31*M31</f>
        <v>0</v>
      </c>
      <c r="O31" s="99"/>
      <c r="P31" s="101">
        <f>IF($B$16="Single",1,0)</f>
        <v>0</v>
      </c>
      <c r="Q31" s="102">
        <v>202.56</v>
      </c>
      <c r="R31" s="83">
        <f t="shared" ref="R31:R32" si="9">P31*Q31</f>
        <v>0</v>
      </c>
      <c r="S31" s="28"/>
      <c r="T31" s="101">
        <f>IF($B$16="Single",1,0)</f>
        <v>0</v>
      </c>
      <c r="U31" s="82">
        <v>221.34</v>
      </c>
      <c r="V31" s="83">
        <f t="shared" ref="V31:V32" si="10">T31*U31</f>
        <v>0</v>
      </c>
      <c r="W31" s="28"/>
      <c r="X31" s="101">
        <f>IF($B$16="Single",1,0)</f>
        <v>0</v>
      </c>
      <c r="Y31" s="82">
        <v>226.37</v>
      </c>
      <c r="Z31" s="83">
        <f t="shared" ref="Z31:Z32" si="11">X31*Y31</f>
        <v>0</v>
      </c>
      <c r="AA31" s="28"/>
    </row>
    <row r="32" spans="1:27" ht="18" customHeight="1" x14ac:dyDescent="0.2">
      <c r="A32" s="28"/>
      <c r="B32" s="103" t="s">
        <v>3</v>
      </c>
      <c r="C32" s="95"/>
      <c r="D32" s="96">
        <f>IF($B$16="Family",1,0)</f>
        <v>1</v>
      </c>
      <c r="E32" s="104">
        <v>193.31</v>
      </c>
      <c r="F32" s="98">
        <f t="shared" si="6"/>
        <v>193.31</v>
      </c>
      <c r="G32" s="99"/>
      <c r="H32" s="96">
        <f>IF($B$16="Family",1,0)</f>
        <v>1</v>
      </c>
      <c r="I32" s="104">
        <v>207.45</v>
      </c>
      <c r="J32" s="98">
        <f t="shared" si="7"/>
        <v>207.45</v>
      </c>
      <c r="K32" s="100"/>
      <c r="L32" s="105">
        <f>IF($B$16="Family",1,0)</f>
        <v>1</v>
      </c>
      <c r="M32" s="102">
        <v>268.94</v>
      </c>
      <c r="N32" s="83">
        <f t="shared" si="8"/>
        <v>268.94</v>
      </c>
      <c r="O32" s="99"/>
      <c r="P32" s="105">
        <f>IF($B$16="Family",1,0)</f>
        <v>1</v>
      </c>
      <c r="Q32" s="102">
        <v>354.22</v>
      </c>
      <c r="R32" s="83">
        <f t="shared" si="9"/>
        <v>354.22</v>
      </c>
      <c r="S32" s="28"/>
      <c r="T32" s="105">
        <f>IF($B$16="Family",1,0)</f>
        <v>1</v>
      </c>
      <c r="U32" s="102">
        <v>387.24</v>
      </c>
      <c r="V32" s="83">
        <f t="shared" si="10"/>
        <v>387.24</v>
      </c>
      <c r="W32" s="28"/>
      <c r="X32" s="105">
        <f>IF($B$16="Family",1,0)</f>
        <v>1</v>
      </c>
      <c r="Y32" s="102">
        <v>395.97</v>
      </c>
      <c r="Z32" s="83">
        <f t="shared" si="11"/>
        <v>395.97</v>
      </c>
      <c r="AA32" s="28"/>
    </row>
    <row r="33" spans="1:27" ht="18" customHeight="1" x14ac:dyDescent="0.2">
      <c r="A33" s="28"/>
      <c r="B33" s="106" t="s">
        <v>73</v>
      </c>
      <c r="C33" s="107"/>
      <c r="D33" s="186"/>
      <c r="E33" s="184"/>
      <c r="F33" s="185"/>
      <c r="G33" s="4"/>
      <c r="H33" s="186"/>
      <c r="I33" s="184"/>
      <c r="J33" s="185"/>
      <c r="K33" s="4"/>
      <c r="L33" s="183"/>
      <c r="M33" s="184"/>
      <c r="N33" s="185"/>
      <c r="O33" s="4"/>
      <c r="P33" s="183"/>
      <c r="Q33" s="184"/>
      <c r="R33" s="185"/>
      <c r="S33" s="28"/>
      <c r="T33" s="183"/>
      <c r="U33" s="184"/>
      <c r="V33" s="185"/>
      <c r="W33" s="28"/>
      <c r="X33" s="183"/>
      <c r="Y33" s="184"/>
      <c r="Z33" s="185"/>
      <c r="AA33" s="28"/>
    </row>
    <row r="34" spans="1:27" ht="18" customHeight="1" x14ac:dyDescent="0.2">
      <c r="A34" s="28"/>
      <c r="B34" s="94" t="s">
        <v>5</v>
      </c>
      <c r="C34" s="95"/>
      <c r="D34" s="96">
        <f>IF($B$16="Single",1,0)</f>
        <v>0</v>
      </c>
      <c r="E34" s="97">
        <v>47.08</v>
      </c>
      <c r="F34" s="98">
        <f>D34*E34</f>
        <v>0</v>
      </c>
      <c r="G34" s="99"/>
      <c r="H34" s="96">
        <f>IF($B$16="Single",1,0)</f>
        <v>0</v>
      </c>
      <c r="I34" s="97">
        <v>47.08</v>
      </c>
      <c r="J34" s="98">
        <f>H34*I34</f>
        <v>0</v>
      </c>
      <c r="K34" s="100"/>
      <c r="L34" s="101">
        <f>IF($B$16="Single",1,0)</f>
        <v>0</v>
      </c>
      <c r="M34" s="82">
        <v>48.27</v>
      </c>
      <c r="N34" s="83">
        <f>L34*M34</f>
        <v>0</v>
      </c>
      <c r="O34" s="99"/>
      <c r="P34" s="101">
        <f>IF($B$16="Single",1,0)</f>
        <v>0</v>
      </c>
      <c r="Q34" s="82">
        <v>82.01</v>
      </c>
      <c r="R34" s="83">
        <f>P34*Q34</f>
        <v>0</v>
      </c>
      <c r="S34" s="28"/>
      <c r="T34" s="101">
        <f>IF($B$16="Single",1,0)</f>
        <v>0</v>
      </c>
      <c r="U34" s="82">
        <v>86.82</v>
      </c>
      <c r="V34" s="83">
        <f>T34*U34</f>
        <v>0</v>
      </c>
      <c r="W34" s="28"/>
      <c r="X34" s="101">
        <f>IF($B$16="Single",1,0)</f>
        <v>0</v>
      </c>
      <c r="Y34" s="108">
        <v>86.82</v>
      </c>
      <c r="Z34" s="83">
        <f>X34*Y34</f>
        <v>0</v>
      </c>
      <c r="AA34" s="28"/>
    </row>
    <row r="35" spans="1:27" ht="18" customHeight="1" x14ac:dyDescent="0.2">
      <c r="A35" s="28"/>
      <c r="B35" s="109" t="s">
        <v>3</v>
      </c>
      <c r="C35" s="95"/>
      <c r="D35" s="110">
        <f>IF($B$16="Family",1,0)</f>
        <v>1</v>
      </c>
      <c r="E35" s="111">
        <v>96.66</v>
      </c>
      <c r="F35" s="112">
        <f>E35*D35</f>
        <v>96.66</v>
      </c>
      <c r="G35" s="99"/>
      <c r="H35" s="110">
        <f>IF($B$16="Family",1,0)</f>
        <v>1</v>
      </c>
      <c r="I35" s="111">
        <v>96.66</v>
      </c>
      <c r="J35" s="112">
        <f>I35*H35</f>
        <v>96.66</v>
      </c>
      <c r="K35" s="100"/>
      <c r="L35" s="113">
        <f>IF($B$16="Family",1,0)</f>
        <v>1</v>
      </c>
      <c r="M35" s="114">
        <v>99.13</v>
      </c>
      <c r="N35" s="115">
        <f>M35*L35</f>
        <v>99.13</v>
      </c>
      <c r="O35" s="99"/>
      <c r="P35" s="113">
        <f>IF($B$16="Family",1,0)</f>
        <v>1</v>
      </c>
      <c r="Q35" s="114">
        <v>168.44</v>
      </c>
      <c r="R35" s="115">
        <f>Q35*P35</f>
        <v>168.44</v>
      </c>
      <c r="S35" s="28"/>
      <c r="T35" s="113">
        <f>IF($B$16="Family",1,0)</f>
        <v>1</v>
      </c>
      <c r="U35" s="114">
        <v>178.29</v>
      </c>
      <c r="V35" s="115">
        <f>U35*T35</f>
        <v>178.29</v>
      </c>
      <c r="W35" s="28"/>
      <c r="X35" s="113">
        <f>IF($B$16="Family",1,0)</f>
        <v>1</v>
      </c>
      <c r="Y35" s="116">
        <v>178.29</v>
      </c>
      <c r="Z35" s="115">
        <f>Y35*X35</f>
        <v>178.29</v>
      </c>
      <c r="AA35" s="28"/>
    </row>
    <row r="36" spans="1:27" ht="18" customHeight="1" x14ac:dyDescent="0.2">
      <c r="A36" s="28"/>
      <c r="B36" s="117"/>
      <c r="C36" s="118"/>
      <c r="D36" s="118"/>
      <c r="E36" s="118"/>
      <c r="F36" s="119"/>
      <c r="G36" s="118"/>
      <c r="H36" s="120"/>
      <c r="I36" s="121"/>
      <c r="J36" s="122"/>
      <c r="K36" s="123"/>
      <c r="L36" s="124"/>
      <c r="M36" s="28"/>
      <c r="N36" s="125"/>
      <c r="O36" s="118"/>
      <c r="P36" s="124"/>
      <c r="Q36" s="28"/>
      <c r="R36" s="125"/>
      <c r="S36" s="28"/>
      <c r="T36" s="126"/>
      <c r="U36" s="28"/>
      <c r="V36" s="127"/>
      <c r="W36" s="28"/>
      <c r="X36" s="126"/>
      <c r="Y36" s="28"/>
      <c r="Z36" s="127"/>
      <c r="AA36" s="28"/>
    </row>
    <row r="37" spans="1:27" ht="18" customHeight="1" x14ac:dyDescent="0.2">
      <c r="A37" s="28"/>
      <c r="B37" s="128" t="s">
        <v>74</v>
      </c>
      <c r="C37" s="129"/>
      <c r="D37" s="223">
        <f>(
   SUM(F25:F26)
   + SUM(F31,F34)*0.75
   + SUM(F32,F35)*0.57
 )
+ IF($B$19="Manitoba",
     SUM(F25:F26),
     (
        SUM(F25:F26)
        + SUM(F31,F34)*0.75
        + SUM(F32,F35)*0.57
     )
  ) * IFERROR(_xlfn.XLOOKUP($B$19,$Q$7:$Q$10,$R$7:$R$10,0),0)</f>
        <v>167.50790000000001</v>
      </c>
      <c r="E37" s="224"/>
      <c r="F37" s="225"/>
      <c r="G37" s="130"/>
      <c r="H37" s="226">
        <f>(
   SUM(J25:J27) + J29
   + SUM(J31,J34)*0.75
   + SUM(J32,J35)*0.57
)
+ IF($B$19="Manitoba",
     SUM(J25:J27) + J29,
     SUM(J25:J27) + J29
       + SUM(J31,J34)*0.75
       + SUM(J32,J35)*0.57
  ) * IFERROR(_xlfn.XLOOKUP($B$19,$Q$7:$Q$10,$R$7:$R$10,0),0)</f>
        <v>233.70769999999999</v>
      </c>
      <c r="I37" s="169"/>
      <c r="J37" s="217"/>
      <c r="K37" s="131"/>
      <c r="L37" s="227">
        <f>SUM(N25,N26,N27,N28,N29,N31,N32,N34,N35)
 + IF($B$19="Manitoba",
      (N25+N26+N27+N28+N29),
      (N25+N26+N27+N28+N29+N31+N32+N34+N35)
   ) * IFERROR(_xlfn.XLOOKUP($B$19,$Q$7:$Q$10,$R$7:$R$10,0),0)</f>
        <v>422.46368000000001</v>
      </c>
      <c r="M37" s="169"/>
      <c r="N37" s="217"/>
      <c r="O37" s="130"/>
      <c r="P37" s="227">
        <f>(R$25+R$26+R$27+R$28+R$29+R$31+R$32+R$34+R$35)
+ IF($B$19="Manitoba",
     (R$25+R$26+R$27+R$28+R$29),
     (R$25+R$26+R$27+R$28+R$29+R$31+R$32+R$34+R$35)
  ) * IFERROR(_xlfn.XLOOKUP($B$19,$Q$7:$Q$10,$R$7:$R$10,0),0)</f>
        <v>583.64280000000008</v>
      </c>
      <c r="Q37" s="169"/>
      <c r="R37" s="217"/>
      <c r="S37" s="28"/>
      <c r="T37" s="227">
        <f>(V$25+V$26+V$27+V$28+V$29+V$31+V$32+V$34+V$35)
+ IF($B$19="Manitoba",
     (V$25+V$26+V$27+V$28+V$29),
     (V$25+V$26+V$27+V$28+V$29+V$31+V$32+V$34+V$35)
  ) * IFERROR(_xlfn.XLOOKUP($B$19,$Q$7:$Q$10,$R$7:$R$10,0),0)</f>
        <v>646.10019999999997</v>
      </c>
      <c r="U37" s="169"/>
      <c r="V37" s="217"/>
      <c r="W37" s="28"/>
      <c r="X37" s="227">
        <f>(Z$25+Z$26+Z$27+Z$28+Z$29+Z$31+Z$32+Z$34+Z$35)
+ IF($B$19="Manitoba",
     (Z$25+Z$26+Z$27+Z$28+Z$29),
     (Z$25+Z$26+Z$27+Z$28+Z$29+Z$31+Z$32+Z$34+Z$35)
  ) * IFERROR(_xlfn.XLOOKUP($B$19,$Q$7:$Q$10,$R$7:$R$10,0),0)</f>
        <v>654.83019999999999</v>
      </c>
      <c r="Y37" s="169"/>
      <c r="Z37" s="217"/>
      <c r="AA37" s="28"/>
    </row>
    <row r="38" spans="1:27" ht="18" customHeight="1" x14ac:dyDescent="0.2">
      <c r="A38" s="28"/>
      <c r="B38" s="132" t="s">
        <v>75</v>
      </c>
      <c r="C38" s="133"/>
      <c r="D38" s="216">
        <f>(
   SUM(F31,F34)*0.25
   + SUM(F32,F35)*0.43
)
+ IF($B$19="Manitoba",
     0,
     (
        SUM(F31,F34)*0.25
        + SUM(F32,F35)*0.43
     )
  ) * IFERROR(_xlfn.XLOOKUP($B$19,$Q$7:$Q$10,$R$7:$R$10,0),0)</f>
        <v>124.68710000000002</v>
      </c>
      <c r="E38" s="169"/>
      <c r="F38" s="217"/>
      <c r="G38" s="134"/>
      <c r="H38" s="216">
        <f>(
   SUM(J31,J34)*0.25
   + SUM(J32,J35)*0.43
)
+ IF($B$19="Manitoba",
     0,
     (
        SUM(J31,J34)*0.25
        + SUM(J32,J35)*0.43
     )
  ) * IFERROR(_xlfn.XLOOKUP($B$19,$Q$7:$Q$10,$R$7:$R$10,0),0)</f>
        <v>130.76730000000001</v>
      </c>
      <c r="I38" s="169"/>
      <c r="J38" s="217"/>
      <c r="K38" s="135"/>
      <c r="L38" s="228">
        <v>0</v>
      </c>
      <c r="M38" s="169"/>
      <c r="N38" s="217"/>
      <c r="O38" s="134"/>
      <c r="P38" s="228">
        <v>0</v>
      </c>
      <c r="Q38" s="169"/>
      <c r="R38" s="217"/>
      <c r="S38" s="28"/>
      <c r="T38" s="229">
        <v>0</v>
      </c>
      <c r="U38" s="169"/>
      <c r="V38" s="170"/>
      <c r="W38" s="28"/>
      <c r="X38" s="229">
        <v>0</v>
      </c>
      <c r="Y38" s="169"/>
      <c r="Z38" s="170"/>
      <c r="AA38" s="28"/>
    </row>
    <row r="39" spans="1:27" ht="18" customHeight="1" x14ac:dyDescent="0.2">
      <c r="A39" s="28"/>
      <c r="B39" s="132" t="s">
        <v>76</v>
      </c>
      <c r="C39" s="133"/>
      <c r="D39" s="218">
        <f>SUM(D37,D38)*12</f>
        <v>3506.3400000000006</v>
      </c>
      <c r="E39" s="169"/>
      <c r="F39" s="217"/>
      <c r="G39" s="134"/>
      <c r="H39" s="218">
        <f>SUM(H37,H38)*12</f>
        <v>4373.7000000000007</v>
      </c>
      <c r="I39" s="169"/>
      <c r="J39" s="217"/>
      <c r="K39" s="136"/>
      <c r="L39" s="239">
        <f>L37*12</f>
        <v>5069.5641599999999</v>
      </c>
      <c r="M39" s="169"/>
      <c r="N39" s="217"/>
      <c r="O39" s="134"/>
      <c r="P39" s="239">
        <f>P37*12</f>
        <v>7003.713600000001</v>
      </c>
      <c r="Q39" s="169"/>
      <c r="R39" s="217"/>
      <c r="S39" s="28"/>
      <c r="T39" s="238">
        <f>T37*12</f>
        <v>7753.2024000000001</v>
      </c>
      <c r="U39" s="169"/>
      <c r="V39" s="170"/>
      <c r="W39" s="28"/>
      <c r="X39" s="238">
        <f>X37*12</f>
        <v>7857.9624000000003</v>
      </c>
      <c r="Y39" s="169"/>
      <c r="Z39" s="170"/>
      <c r="AA39" s="28"/>
    </row>
    <row r="40" spans="1:27" ht="18" customHeight="1" x14ac:dyDescent="0.2">
      <c r="A40" s="28"/>
      <c r="B40" s="86" t="s">
        <v>77</v>
      </c>
      <c r="C40" s="133"/>
      <c r="D40" s="219"/>
      <c r="E40" s="220"/>
      <c r="F40" s="221"/>
      <c r="H40" s="219"/>
      <c r="I40" s="220"/>
      <c r="J40" s="221"/>
      <c r="K40" s="134"/>
      <c r="L40" s="240" t="s">
        <v>78</v>
      </c>
      <c r="M40" s="231"/>
      <c r="N40" s="241"/>
      <c r="O40" s="134"/>
      <c r="P40" s="240" t="s">
        <v>78</v>
      </c>
      <c r="Q40" s="231"/>
      <c r="R40" s="241"/>
      <c r="S40" s="28"/>
      <c r="T40" s="230" t="s">
        <v>78</v>
      </c>
      <c r="U40" s="231"/>
      <c r="V40" s="232"/>
      <c r="W40" s="134"/>
      <c r="X40" s="230" t="s">
        <v>78</v>
      </c>
      <c r="Y40" s="231"/>
      <c r="Z40" s="232"/>
      <c r="AA40" s="28"/>
    </row>
    <row r="41" spans="1:27" ht="18" customHeight="1" x14ac:dyDescent="0.2">
      <c r="A41" s="28"/>
      <c r="B41" s="92" t="s">
        <v>72</v>
      </c>
      <c r="C41" s="133"/>
      <c r="D41" s="222"/>
      <c r="E41" s="184"/>
      <c r="F41" s="185"/>
      <c r="G41" s="134"/>
      <c r="H41" s="222"/>
      <c r="I41" s="184"/>
      <c r="J41" s="185"/>
      <c r="K41" s="134"/>
      <c r="L41" s="190"/>
      <c r="M41" s="172"/>
      <c r="N41" s="191"/>
      <c r="O41" s="134"/>
      <c r="P41" s="190"/>
      <c r="Q41" s="172"/>
      <c r="R41" s="191"/>
      <c r="S41" s="28"/>
      <c r="T41" s="233"/>
      <c r="U41" s="172"/>
      <c r="V41" s="234"/>
      <c r="W41" s="134"/>
      <c r="X41" s="233"/>
      <c r="Y41" s="172"/>
      <c r="Z41" s="234"/>
      <c r="AA41" s="28"/>
    </row>
    <row r="42" spans="1:27" ht="18" customHeight="1" x14ac:dyDescent="0.2">
      <c r="A42" s="28"/>
      <c r="B42" s="94" t="s">
        <v>5</v>
      </c>
      <c r="C42" s="133"/>
      <c r="D42" s="212">
        <f>E31*25%</f>
        <v>27.7425</v>
      </c>
      <c r="E42" s="184"/>
      <c r="F42" s="185"/>
      <c r="G42" s="134"/>
      <c r="H42" s="212">
        <f>I31*25%</f>
        <v>29.78</v>
      </c>
      <c r="I42" s="184"/>
      <c r="J42" s="185"/>
      <c r="K42" s="134"/>
      <c r="L42" s="190"/>
      <c r="M42" s="172"/>
      <c r="N42" s="191"/>
      <c r="O42" s="134"/>
      <c r="P42" s="190"/>
      <c r="Q42" s="172"/>
      <c r="R42" s="191"/>
      <c r="S42" s="28"/>
      <c r="T42" s="233"/>
      <c r="U42" s="172"/>
      <c r="V42" s="234"/>
      <c r="W42" s="134"/>
      <c r="X42" s="233"/>
      <c r="Y42" s="172"/>
      <c r="Z42" s="234"/>
      <c r="AA42" s="28"/>
    </row>
    <row r="43" spans="1:27" ht="18" customHeight="1" x14ac:dyDescent="0.2">
      <c r="A43" s="28"/>
      <c r="B43" s="103" t="s">
        <v>3</v>
      </c>
      <c r="C43" s="133"/>
      <c r="D43" s="212">
        <f>E32*43%</f>
        <v>83.1233</v>
      </c>
      <c r="E43" s="184"/>
      <c r="F43" s="185"/>
      <c r="G43" s="134"/>
      <c r="H43" s="212">
        <f>I32*43%</f>
        <v>89.203499999999991</v>
      </c>
      <c r="I43" s="184"/>
      <c r="J43" s="185"/>
      <c r="K43" s="134"/>
      <c r="L43" s="190"/>
      <c r="M43" s="172"/>
      <c r="N43" s="191"/>
      <c r="O43" s="134"/>
      <c r="P43" s="190"/>
      <c r="Q43" s="172"/>
      <c r="R43" s="191"/>
      <c r="S43" s="28"/>
      <c r="T43" s="233"/>
      <c r="U43" s="172"/>
      <c r="V43" s="234"/>
      <c r="W43" s="134"/>
      <c r="X43" s="233"/>
      <c r="Y43" s="172"/>
      <c r="Z43" s="234"/>
      <c r="AA43" s="28"/>
    </row>
    <row r="44" spans="1:27" ht="18" customHeight="1" x14ac:dyDescent="0.2">
      <c r="A44" s="28"/>
      <c r="B44" s="106" t="s">
        <v>73</v>
      </c>
      <c r="C44" s="133"/>
      <c r="D44" s="212"/>
      <c r="E44" s="184"/>
      <c r="F44" s="185"/>
      <c r="G44" s="134"/>
      <c r="H44" s="212"/>
      <c r="I44" s="184"/>
      <c r="J44" s="185"/>
      <c r="K44" s="134"/>
      <c r="L44" s="190"/>
      <c r="M44" s="172"/>
      <c r="N44" s="191"/>
      <c r="O44" s="134"/>
      <c r="P44" s="190"/>
      <c r="Q44" s="172"/>
      <c r="R44" s="191"/>
      <c r="S44" s="28"/>
      <c r="T44" s="233"/>
      <c r="U44" s="172"/>
      <c r="V44" s="234"/>
      <c r="W44" s="134"/>
      <c r="X44" s="233"/>
      <c r="Y44" s="172"/>
      <c r="Z44" s="234"/>
      <c r="AA44" s="28"/>
    </row>
    <row r="45" spans="1:27" ht="15.75" customHeight="1" x14ac:dyDescent="0.2">
      <c r="A45" s="28"/>
      <c r="B45" s="94" t="s">
        <v>5</v>
      </c>
      <c r="C45" s="133"/>
      <c r="D45" s="212">
        <f>E34*25%</f>
        <v>11.77</v>
      </c>
      <c r="E45" s="184"/>
      <c r="F45" s="185"/>
      <c r="G45" s="134"/>
      <c r="H45" s="212">
        <f>I34*25%</f>
        <v>11.77</v>
      </c>
      <c r="I45" s="184"/>
      <c r="J45" s="185"/>
      <c r="K45" s="134"/>
      <c r="L45" s="190"/>
      <c r="M45" s="172"/>
      <c r="N45" s="191"/>
      <c r="O45" s="134"/>
      <c r="P45" s="190"/>
      <c r="Q45" s="172"/>
      <c r="R45" s="191"/>
      <c r="S45" s="28"/>
      <c r="T45" s="233"/>
      <c r="U45" s="172"/>
      <c r="V45" s="234"/>
      <c r="W45" s="134"/>
      <c r="X45" s="233"/>
      <c r="Y45" s="172"/>
      <c r="Z45" s="234"/>
      <c r="AA45" s="28"/>
    </row>
    <row r="46" spans="1:27" ht="15.75" customHeight="1" x14ac:dyDescent="0.2">
      <c r="A46" s="28"/>
      <c r="B46" s="109" t="s">
        <v>3</v>
      </c>
      <c r="C46" s="133"/>
      <c r="D46" s="213">
        <f>E35*43%</f>
        <v>41.563800000000001</v>
      </c>
      <c r="E46" s="214"/>
      <c r="F46" s="215"/>
      <c r="G46" s="134"/>
      <c r="H46" s="213">
        <f>I35*43%</f>
        <v>41.563800000000001</v>
      </c>
      <c r="I46" s="214"/>
      <c r="J46" s="215"/>
      <c r="K46" s="134"/>
      <c r="L46" s="242"/>
      <c r="M46" s="205"/>
      <c r="N46" s="243"/>
      <c r="O46" s="134"/>
      <c r="P46" s="242"/>
      <c r="Q46" s="205"/>
      <c r="R46" s="243"/>
      <c r="S46" s="28"/>
      <c r="T46" s="235"/>
      <c r="U46" s="236"/>
      <c r="V46" s="237"/>
      <c r="W46" s="134"/>
      <c r="X46" s="235"/>
      <c r="Y46" s="236"/>
      <c r="Z46" s="237"/>
      <c r="AA46" s="28"/>
    </row>
    <row r="47" spans="1:27" ht="18" customHeight="1" x14ac:dyDescent="0.2">
      <c r="A47" s="28"/>
      <c r="B47" s="137"/>
      <c r="C47" s="138"/>
      <c r="D47" s="139"/>
      <c r="E47" s="139"/>
      <c r="F47" s="140"/>
      <c r="G47" s="141"/>
      <c r="H47" s="142"/>
      <c r="I47" s="142"/>
      <c r="J47" s="142"/>
      <c r="K47" s="142"/>
      <c r="L47" s="142"/>
      <c r="M47" s="142"/>
      <c r="N47" s="143"/>
      <c r="O47" s="141"/>
      <c r="P47" s="144"/>
      <c r="Q47" s="145"/>
      <c r="R47" s="28"/>
      <c r="S47" s="28"/>
      <c r="T47" s="142"/>
      <c r="U47" s="142"/>
      <c r="V47" s="146"/>
      <c r="W47" s="28"/>
      <c r="X47" s="28"/>
      <c r="Y47" s="28"/>
      <c r="Z47" s="28"/>
      <c r="AA47" s="28"/>
    </row>
  </sheetData>
  <sheetProtection algorithmName="SHA-512" hashValue="YZX/bdla+IUB3bv+hye+YtwOuJ7H+B5ehAYaR25NyAvQnkPfv+EXzL+ZfSl0iKdIQmyIFXiwdUTWoeNvuPTCcw==" saltValue="PnbfixCVwHu6vNjHD+LBqA==" spinCount="100000" sheet="1" objects="1" scenarios="1"/>
  <mergeCells count="75">
    <mergeCell ref="L39:N39"/>
    <mergeCell ref="P39:R39"/>
    <mergeCell ref="L40:N46"/>
    <mergeCell ref="P40:R46"/>
    <mergeCell ref="B2:B6"/>
    <mergeCell ref="H44:J44"/>
    <mergeCell ref="D37:F37"/>
    <mergeCell ref="H37:J37"/>
    <mergeCell ref="P37:R37"/>
    <mergeCell ref="X37:Z37"/>
    <mergeCell ref="H38:J38"/>
    <mergeCell ref="P38:R38"/>
    <mergeCell ref="X38:Z38"/>
    <mergeCell ref="T40:V46"/>
    <mergeCell ref="X40:Z46"/>
    <mergeCell ref="T37:V37"/>
    <mergeCell ref="T38:V38"/>
    <mergeCell ref="T39:V39"/>
    <mergeCell ref="X39:Z39"/>
    <mergeCell ref="L37:N37"/>
    <mergeCell ref="L38:N38"/>
    <mergeCell ref="D45:F45"/>
    <mergeCell ref="H45:J45"/>
    <mergeCell ref="D46:F46"/>
    <mergeCell ref="H46:J46"/>
    <mergeCell ref="D38:F38"/>
    <mergeCell ref="D39:F39"/>
    <mergeCell ref="H39:J39"/>
    <mergeCell ref="D40:F40"/>
    <mergeCell ref="H40:J40"/>
    <mergeCell ref="D41:F41"/>
    <mergeCell ref="D42:F42"/>
    <mergeCell ref="H41:J41"/>
    <mergeCell ref="H42:J42"/>
    <mergeCell ref="D43:F43"/>
    <mergeCell ref="H43:J43"/>
    <mergeCell ref="D44:F44"/>
    <mergeCell ref="E9:N9"/>
    <mergeCell ref="E11:N11"/>
    <mergeCell ref="E1:F1"/>
    <mergeCell ref="E4:R5"/>
    <mergeCell ref="E6:N6"/>
    <mergeCell ref="E7:N7"/>
    <mergeCell ref="E8:N8"/>
    <mergeCell ref="B11:B12"/>
    <mergeCell ref="E12:N12"/>
    <mergeCell ref="E13:N13"/>
    <mergeCell ref="E14:N14"/>
    <mergeCell ref="E15:N15"/>
    <mergeCell ref="E16:N16"/>
    <mergeCell ref="E17:N17"/>
    <mergeCell ref="E18:N18"/>
    <mergeCell ref="T23:V23"/>
    <mergeCell ref="X23:Z23"/>
    <mergeCell ref="E19:N19"/>
    <mergeCell ref="D21:Z21"/>
    <mergeCell ref="B23:B24"/>
    <mergeCell ref="D23:F23"/>
    <mergeCell ref="H23:J23"/>
    <mergeCell ref="L23:N23"/>
    <mergeCell ref="P23:R23"/>
    <mergeCell ref="D27:F29"/>
    <mergeCell ref="H28:J28"/>
    <mergeCell ref="H30:J30"/>
    <mergeCell ref="L30:N30"/>
    <mergeCell ref="P30:R30"/>
    <mergeCell ref="T30:V30"/>
    <mergeCell ref="X30:Z30"/>
    <mergeCell ref="D30:F30"/>
    <mergeCell ref="D33:F33"/>
    <mergeCell ref="H33:J33"/>
    <mergeCell ref="L33:N33"/>
    <mergeCell ref="P33:R33"/>
    <mergeCell ref="T33:V33"/>
    <mergeCell ref="X33:Z33"/>
  </mergeCells>
  <dataValidations count="3">
    <dataValidation type="list" allowBlank="1" showErrorMessage="1" sqref="B19" xr:uid="{00000000-0002-0000-0100-000000000000}">
      <formula1>$Q$7:$Q$10</formula1>
    </dataValidation>
    <dataValidation type="list" allowBlank="1" showErrorMessage="1" sqref="B16" xr:uid="{00000000-0002-0000-0100-000001000000}">
      <formula1>"Single,Family"</formula1>
    </dataValidation>
    <dataValidation type="decimal" allowBlank="1" showDropDown="1" showInputMessage="1" showErrorMessage="1" prompt="Enter a number between 0 and 99999999" sqref="B13" xr:uid="{00000000-0002-0000-0100-000002000000}">
      <formula1>0</formula1>
      <formula2>99999999</formula2>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1000"/>
  <sheetViews>
    <sheetView showGridLines="0" workbookViewId="0"/>
  </sheetViews>
  <sheetFormatPr baseColWidth="10" defaultColWidth="14.5" defaultRowHeight="15" customHeight="1" x14ac:dyDescent="0.2"/>
  <cols>
    <col min="1" max="1" width="8.83203125" customWidth="1"/>
    <col min="2" max="2" width="2.6640625" customWidth="1"/>
    <col min="3" max="3" width="21.6640625" customWidth="1"/>
    <col min="4" max="4" width="29" customWidth="1"/>
    <col min="5" max="5" width="35.5" customWidth="1"/>
    <col min="6" max="7" width="2.6640625" customWidth="1"/>
    <col min="8" max="8" width="8.83203125" customWidth="1"/>
  </cols>
  <sheetData>
    <row r="1" spans="1:8" x14ac:dyDescent="0.2">
      <c r="A1" s="147"/>
      <c r="B1" s="148"/>
      <c r="C1" s="148"/>
      <c r="D1" s="148"/>
      <c r="E1" s="148"/>
      <c r="F1" s="148"/>
      <c r="G1" s="148"/>
      <c r="H1" s="149"/>
    </row>
    <row r="2" spans="1:8" x14ac:dyDescent="0.2">
      <c r="A2" s="150"/>
      <c r="B2" s="151"/>
      <c r="C2" s="151"/>
      <c r="D2" s="151"/>
      <c r="E2" s="151"/>
      <c r="F2" s="151"/>
      <c r="G2" s="151"/>
      <c r="H2" s="152"/>
    </row>
    <row r="3" spans="1:8" x14ac:dyDescent="0.2">
      <c r="A3" s="150"/>
      <c r="B3" s="151"/>
      <c r="C3" s="151"/>
      <c r="D3" s="151"/>
      <c r="E3" s="151"/>
      <c r="F3" s="151"/>
      <c r="G3" s="151"/>
      <c r="H3" s="152"/>
    </row>
    <row r="4" spans="1:8" ht="69" customHeight="1" x14ac:dyDescent="0.2">
      <c r="A4" s="150"/>
      <c r="B4" s="151"/>
      <c r="C4" s="151"/>
      <c r="D4" s="151"/>
      <c r="E4" s="151"/>
      <c r="F4" s="151"/>
      <c r="G4" s="151"/>
      <c r="H4" s="152"/>
    </row>
    <row r="5" spans="1:8" ht="47.25" customHeight="1" x14ac:dyDescent="0.2">
      <c r="A5" s="150"/>
      <c r="B5" s="151"/>
      <c r="C5" s="153" t="s">
        <v>79</v>
      </c>
      <c r="D5" s="153" t="s">
        <v>80</v>
      </c>
      <c r="E5" s="153" t="s">
        <v>81</v>
      </c>
      <c r="F5" s="151"/>
      <c r="G5" s="151"/>
      <c r="H5" s="152"/>
    </row>
    <row r="6" spans="1:8" ht="21" customHeight="1" x14ac:dyDescent="0.2">
      <c r="A6" s="150"/>
      <c r="B6" s="151"/>
      <c r="C6" s="154" t="s">
        <v>15</v>
      </c>
      <c r="D6" s="244" t="s">
        <v>82</v>
      </c>
      <c r="E6" s="170"/>
      <c r="F6" s="151"/>
      <c r="G6" s="151"/>
      <c r="H6" s="152"/>
    </row>
    <row r="7" spans="1:8" ht="21" customHeight="1" x14ac:dyDescent="0.2">
      <c r="A7" s="150"/>
      <c r="B7" s="151"/>
      <c r="C7" s="154" t="s">
        <v>16</v>
      </c>
      <c r="D7" s="37">
        <v>0.03</v>
      </c>
      <c r="E7" s="155">
        <f>SUM('Employee Data (Do not Use)'!$AD$9)</f>
        <v>1500</v>
      </c>
      <c r="F7" s="151"/>
      <c r="G7" s="151"/>
      <c r="H7" s="152"/>
    </row>
    <row r="8" spans="1:8" ht="21" customHeight="1" x14ac:dyDescent="0.2">
      <c r="A8" s="150"/>
      <c r="B8" s="151"/>
      <c r="C8" s="154" t="s">
        <v>17</v>
      </c>
      <c r="D8" s="37">
        <v>0.04</v>
      </c>
      <c r="E8" s="155">
        <f>SUM('Employee Data (Do not Use)'!$AF$9)</f>
        <v>2000</v>
      </c>
      <c r="F8" s="151"/>
      <c r="G8" s="151"/>
      <c r="H8" s="152"/>
    </row>
    <row r="9" spans="1:8" ht="21" customHeight="1" x14ac:dyDescent="0.2">
      <c r="A9" s="150"/>
      <c r="B9" s="151"/>
      <c r="C9" s="154" t="s">
        <v>18</v>
      </c>
      <c r="D9" s="37">
        <v>0.05</v>
      </c>
      <c r="E9" s="155">
        <f>SUM('Employee Data (Do not Use)'!$AH$9)</f>
        <v>2500</v>
      </c>
      <c r="F9" s="156"/>
      <c r="G9" s="157"/>
      <c r="H9" s="152"/>
    </row>
    <row r="10" spans="1:8" ht="21" customHeight="1" x14ac:dyDescent="0.2">
      <c r="A10" s="150"/>
      <c r="B10" s="151"/>
      <c r="C10" s="158" t="s">
        <v>19</v>
      </c>
      <c r="D10" s="37">
        <v>0.06</v>
      </c>
      <c r="E10" s="155">
        <f>SUM('Employee Data (Do not Use)'!$AJ$9:$AK$9)</f>
        <v>3000</v>
      </c>
      <c r="F10" s="156"/>
      <c r="G10" s="157"/>
      <c r="H10" s="152"/>
    </row>
    <row r="11" spans="1:8" ht="21" customHeight="1" x14ac:dyDescent="0.2">
      <c r="A11" s="150"/>
      <c r="B11" s="151"/>
      <c r="C11" s="158" t="s">
        <v>83</v>
      </c>
      <c r="D11" s="37">
        <v>7.0000000000000007E-2</v>
      </c>
      <c r="E11" s="155">
        <f>SUM('Employee Data (Do not Use)'!$AL$9)</f>
        <v>3500.0000000000005</v>
      </c>
      <c r="F11" s="156"/>
      <c r="G11" s="157"/>
      <c r="H11" s="152"/>
    </row>
    <row r="12" spans="1:8" x14ac:dyDescent="0.2">
      <c r="A12" s="159"/>
      <c r="B12" s="160"/>
      <c r="C12" s="161" t="s">
        <v>84</v>
      </c>
      <c r="D12" s="162"/>
      <c r="E12" s="162"/>
      <c r="F12" s="160"/>
      <c r="G12" s="160"/>
      <c r="H12" s="152"/>
    </row>
    <row r="13" spans="1:8" ht="87" customHeight="1" x14ac:dyDescent="0.2">
      <c r="A13" s="163"/>
      <c r="B13" s="164"/>
      <c r="C13" s="245" t="s">
        <v>85</v>
      </c>
      <c r="D13" s="205"/>
      <c r="E13" s="205"/>
      <c r="F13" s="164"/>
      <c r="G13" s="164"/>
      <c r="H13" s="165"/>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gQV1UlWQze7E7u77aBajy3lHlP6sXgm7i4TAhhy9g9V2qNaNWUtQ5NxL6UwhiZ6dz1q7Gaq4dtXMN6WtiLIwiw==" saltValue="S6DKAnViRVa8/03vp1Er9Q==" spinCount="100000" sheet="1" objects="1" scenarios="1"/>
  <mergeCells count="2">
    <mergeCell ref="D6:E6"/>
    <mergeCell ref="C13:E13"/>
  </mergeCells>
  <printOptions horizontalCentered="1" verticalCentered="1"/>
  <pageMargins left="0.19685039370078741" right="0.19685039370078741" top="0.19685039370078741" bottom="0.1968503937007874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Employee Data (Do not Use)</vt:lpstr>
      <vt:lpstr>Health Benefits Cost</vt:lpstr>
      <vt:lpstr>Retirement Plans 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 Garcia</cp:lastModifiedBy>
  <dcterms:modified xsi:type="dcterms:W3CDTF">2025-11-25T19:49:36Z</dcterms:modified>
</cp:coreProperties>
</file>